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0" codeName="{00000000-0000-0000-0000-000000000000}"/>
  <workbookPr codeName="ThisWorkbook"/>
  <mc:AlternateContent xmlns:mc="http://schemas.openxmlformats.org/markup-compatibility/2006">
    <mc:Choice Requires="x15">
      <x15ac:absPath xmlns:x15ac="http://schemas.microsoft.com/office/spreadsheetml/2010/11/ac" url="https://bretrust-my.sharepoint.com/personal/phillip_weekes_bregroup_com/Documents/NABERS/"/>
    </mc:Choice>
  </mc:AlternateContent>
  <xr:revisionPtr revIDLastSave="0" documentId="8_{CFC8C54B-B35C-457E-ABCC-2531BBCF8B51}" xr6:coauthVersionLast="47" xr6:coauthVersionMax="47" xr10:uidLastSave="{00000000-0000-0000-0000-000000000000}"/>
  <workbookProtection workbookAlgorithmName="SHA-512" workbookHashValue="DmDy5yYBVpUh8WsO2vrCo41EpWe40lDR+JQQOL8uPHVwhoD65dy80qUEZ0/k7wDYL6ZakUUO4jGL0r7R7fEOYA==" workbookSaltValue="LDU4124rwpsfMm9PntaNcw==" workbookSpinCount="100000" lockStructure="1"/>
  <bookViews>
    <workbookView xWindow="-120" yWindow="-120" windowWidth="29040" windowHeight="15840" tabRatio="637" firstSheet="1" activeTab="1" xr2:uid="{00000000-000D-0000-FFFF-FFFF00000000}"/>
  </bookViews>
  <sheets>
    <sheet name="Reverse Calculator (pre QA fix)" sheetId="10" state="hidden" r:id="rId1"/>
    <sheet name="Reverse Calculator" sheetId="26" r:id="rId2"/>
    <sheet name="Simple Calculator" sheetId="23" r:id="rId3"/>
    <sheet name="DeltaQ QA Checks" sheetId="27" state="hidden" r:id="rId4"/>
    <sheet name="QA Checks" sheetId="20" state="hidden" r:id="rId5"/>
    <sheet name="Service Inclusions" sheetId="25" r:id="rId6"/>
    <sheet name="Star Bands" sheetId="19" state="hidden" r:id="rId7"/>
    <sheet name="Climate_pcode_xref" sheetId="17" state="hidden" r:id="rId8"/>
    <sheet name="Climate_zones" sheetId="18" state="hidden" r:id="rId9"/>
  </sheets>
  <definedNames>
    <definedName name="ASInclusions">'Service Inclusions'!$N$10:$N$232</definedName>
    <definedName name="_xlnm.Print_Area" localSheetId="1">'Reverse Calculator'!$A$62:$E$62</definedName>
    <definedName name="_xlnm.Print_Area" localSheetId="0">'Reverse Calculator (pre QA fix)'!$A$62:$E$62</definedName>
    <definedName name="_xlnm.Print_Area" localSheetId="5">'Service Inclusions'!#REF!</definedName>
    <definedName name="_xlnm.Print_Area" localSheetId="2">'Simple Calculator'!#REF!</definedName>
    <definedName name="StarBands">'Star Bands'!$B$4:$C$16</definedName>
    <definedName name="State">#REF!</definedName>
    <definedName name="Weather_station">#REF!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26" l="1"/>
  <c r="L20" i="25" l="1"/>
  <c r="L21" i="25"/>
  <c r="L22" i="25"/>
  <c r="L23"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F44" i="10"/>
  <c r="D83" i="26"/>
  <c r="D82" i="26"/>
  <c r="F33" i="26"/>
  <c r="C67" i="26"/>
  <c r="C66" i="26"/>
  <c r="C65" i="26"/>
  <c r="C72" i="26" s="1"/>
  <c r="B22" i="26"/>
  <c r="F12" i="26"/>
  <c r="C90" i="10"/>
  <c r="D95" i="10"/>
  <c r="D94" i="10"/>
  <c r="D83" i="10"/>
  <c r="D82" i="10"/>
  <c r="F17" i="25"/>
  <c r="L17" i="25"/>
  <c r="F18" i="25"/>
  <c r="L18" i="25"/>
  <c r="F19" i="25"/>
  <c r="L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B19" i="25"/>
  <c r="B26" i="25"/>
  <c r="B16" i="25"/>
  <c r="D62" i="23"/>
  <c r="C52" i="23" s="1"/>
  <c r="C53" i="23" s="1"/>
  <c r="D63" i="23"/>
  <c r="B15" i="25"/>
  <c r="F16" i="25"/>
  <c r="L1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5" i="25"/>
  <c r="B24" i="25"/>
  <c r="B23" i="25"/>
  <c r="B22" i="25"/>
  <c r="B21" i="25"/>
  <c r="B20" i="25"/>
  <c r="B18" i="25"/>
  <c r="B17" i="25"/>
  <c r="C42" i="23"/>
  <c r="C49" i="23" s="1"/>
  <c r="C44" i="23"/>
  <c r="C43" i="23"/>
  <c r="F33" i="10"/>
  <c r="F12" i="10"/>
  <c r="B22" i="10"/>
  <c r="C65" i="10"/>
  <c r="C72" i="10"/>
  <c r="C66" i="10"/>
  <c r="C67" i="10"/>
  <c r="F28" i="23"/>
  <c r="J17" i="10"/>
  <c r="C71" i="10"/>
  <c r="C74" i="10"/>
  <c r="C76" i="10"/>
  <c r="C77" i="10"/>
  <c r="F53" i="10"/>
  <c r="F54" i="10"/>
  <c r="F36" i="10"/>
  <c r="F39" i="10"/>
  <c r="F58" i="10"/>
  <c r="F38" i="10"/>
  <c r="F57" i="10"/>
  <c r="F40" i="10"/>
  <c r="F59" i="10"/>
  <c r="F55" i="10"/>
  <c r="F41" i="10"/>
  <c r="F60" i="10"/>
  <c r="F37" i="10"/>
  <c r="F56" i="10"/>
  <c r="F45" i="10"/>
  <c r="F50" i="10"/>
  <c r="F46" i="10"/>
  <c r="F48" i="10"/>
  <c r="F49" i="10"/>
  <c r="F51" i="10"/>
  <c r="F47" i="10"/>
  <c r="L13" i="25"/>
  <c r="B13" i="25"/>
  <c r="C45" i="23" l="1"/>
  <c r="C47" i="23" s="1"/>
  <c r="C68" i="26"/>
  <c r="J17" i="26" s="1"/>
  <c r="J12" i="23"/>
  <c r="C46" i="23" l="1"/>
  <c r="C69" i="26"/>
  <c r="C70" i="26"/>
  <c r="C48" i="23"/>
  <c r="C51" i="23" s="1"/>
  <c r="C54" i="23" s="1"/>
  <c r="C56" i="23" s="1"/>
  <c r="C38" i="23" s="1"/>
  <c r="C71" i="26"/>
  <c r="C74" i="26" s="1"/>
  <c r="C76" i="26" s="1"/>
  <c r="C77" i="26" s="1"/>
  <c r="C55" i="23" l="1"/>
  <c r="F31" i="23" s="1"/>
  <c r="F53" i="26"/>
  <c r="F54" i="26" s="1"/>
  <c r="F36" i="26"/>
  <c r="F41" i="26" s="1"/>
  <c r="F60" i="26" s="1"/>
  <c r="F40" i="26" l="1"/>
  <c r="F59" i="26" s="1"/>
  <c r="F55" i="26"/>
  <c r="F38" i="26"/>
  <c r="F57" i="26" s="1"/>
  <c r="F39" i="26"/>
  <c r="F58" i="26" s="1"/>
  <c r="F37" i="26"/>
  <c r="F56" i="26" s="1"/>
  <c r="F44" i="26" l="1"/>
  <c r="F45" i="26" s="1"/>
  <c r="F47" i="26" l="1"/>
  <c r="F46" i="26"/>
  <c r="F50" i="26"/>
  <c r="F48" i="26"/>
  <c r="F51" i="26"/>
  <c r="F49" i="26"/>
</calcChain>
</file>

<file path=xl/sharedStrings.xml><?xml version="1.0" encoding="utf-8"?>
<sst xmlns="http://schemas.openxmlformats.org/spreadsheetml/2006/main" count="844" uniqueCount="352">
  <si>
    <r>
      <t xml:space="preserve">Department of Planning, Industries and Environment
</t>
    </r>
    <r>
      <rPr>
        <sz val="8"/>
        <color indexed="21"/>
        <rFont val="Arial"/>
        <family val="2"/>
      </rPr>
      <t>4 Parramatta Square, 12 Darcy Street
Parramatta, NSW 2150</t>
    </r>
  </si>
  <si>
    <r>
      <t xml:space="preserve">T </t>
    </r>
    <r>
      <rPr>
        <sz val="8"/>
        <color indexed="21"/>
        <rFont val="Arial"/>
        <family val="2"/>
      </rPr>
      <t>(02) 9995 6598</t>
    </r>
    <r>
      <rPr>
        <b/>
        <sz val="8"/>
        <color indexed="21"/>
        <rFont val="Arial"/>
        <family val="2"/>
      </rPr>
      <t xml:space="preserve">
E</t>
    </r>
    <r>
      <rPr>
        <sz val="8"/>
        <color indexed="21"/>
        <rFont val="Arial"/>
        <family val="2"/>
      </rPr>
      <t xml:space="preserve"> info@environment.nsw.gov.au </t>
    </r>
    <r>
      <rPr>
        <b/>
        <sz val="8"/>
        <color indexed="21"/>
        <rFont val="Arial"/>
        <family val="2"/>
      </rPr>
      <t xml:space="preserve">nabers.gov.au </t>
    </r>
  </si>
  <si>
    <t>NABERS UK Energy for offices
Reverse Calculator</t>
  </si>
  <si>
    <t>Version:</t>
  </si>
  <si>
    <t>Date:</t>
  </si>
  <si>
    <t>The NABERS UK Energy for offices reverse calculator helps you calculate the maximum amount of energy an office building can use to achieve a star rating that you specify. To ensure you achieve the rating, you should allow a factor of safety, and not design to the minimum figure for each star band. The output is the maximum amount of energy allowed to be used to achieve the rating you nominate.</t>
  </si>
  <si>
    <t>1. ENTER THE STAR RATING YOU WISH TO ACHIEVE</t>
  </si>
  <si>
    <t>STARS</t>
  </si>
  <si>
    <t>2. ENTER THE BASE BUILDING INFORMATION</t>
  </si>
  <si>
    <t>Building Postcode</t>
  </si>
  <si>
    <t>PO16</t>
  </si>
  <si>
    <t>Hours each week with occupancy levels of 20% or more (hrs/week)</t>
  </si>
  <si>
    <t>Net Internal Area of the building (m2)</t>
  </si>
  <si>
    <t>Percentage Breakdown of Energy Consumption:</t>
  </si>
  <si>
    <t>Electricity (kWh)</t>
  </si>
  <si>
    <t>Gas (kWh)</t>
  </si>
  <si>
    <t>District Heating (kWh)</t>
  </si>
  <si>
    <t>District Cooling (kWh)</t>
  </si>
  <si>
    <t>Coal (kg)</t>
  </si>
  <si>
    <t>Diesel (L)</t>
  </si>
  <si>
    <t>RESULTS</t>
  </si>
  <si>
    <t>Benchmarking factor at selected rating</t>
  </si>
  <si>
    <t>Maximum Allowable Energy Consumption</t>
  </si>
  <si>
    <t>Electricity</t>
  </si>
  <si>
    <t>kWh per annum</t>
  </si>
  <si>
    <t>Gas</t>
  </si>
  <si>
    <t>District Heating</t>
  </si>
  <si>
    <t>District Cooling</t>
  </si>
  <si>
    <t>Coal</t>
  </si>
  <si>
    <t>kg per annum</t>
  </si>
  <si>
    <t>Diesel</t>
  </si>
  <si>
    <t>L per annum</t>
  </si>
  <si>
    <t>Max total energy use (kWh)</t>
  </si>
  <si>
    <t>Max total energy intensity (kWh)</t>
  </si>
  <si>
    <t>kWh/m² per annum</t>
  </si>
  <si>
    <t>Electricity energy intensity (kWh)</t>
  </si>
  <si>
    <t>Gas energy intensity (kWh)</t>
  </si>
  <si>
    <t>District heating energy intensity (kWh)</t>
  </si>
  <si>
    <t>District cooling energy intensity (kWh)</t>
  </si>
  <si>
    <t>Coal energy intensity (kWh)</t>
  </si>
  <si>
    <t>Diesel energy intensity (kWh)</t>
  </si>
  <si>
    <t>Max total energy use (kWh electricity equivalent)</t>
  </si>
  <si>
    <t>kWhe per annum</t>
  </si>
  <si>
    <t>Max total energy intensity (kWh electricity equivalent)</t>
  </si>
  <si>
    <t>kWhe/m² per annum</t>
  </si>
  <si>
    <t>Electricity energy intensity (kWh electricity equivalent)</t>
  </si>
  <si>
    <t>Gas energy intensity (kWh electricity equivalent)</t>
  </si>
  <si>
    <t>District heating energy intensity (kWh electricity equivalent)</t>
  </si>
  <si>
    <t>District cooling energy intensity (kWh electricity equivalent)</t>
  </si>
  <si>
    <t>Coal energy intensity (kWh electricity equivalent)</t>
  </si>
  <si>
    <t>Diesel energy intensity (kWh electricity equivalent)</t>
  </si>
  <si>
    <t>Calculations</t>
  </si>
  <si>
    <t>h</t>
  </si>
  <si>
    <t>pc lookup 1</t>
  </si>
  <si>
    <t>pc lookup 2</t>
  </si>
  <si>
    <t>De L a kWh</t>
  </si>
  <si>
    <t>climate zone</t>
  </si>
  <si>
    <t>*38.6</t>
  </si>
  <si>
    <t>HDD_15.5</t>
  </si>
  <si>
    <t>/3.6</t>
  </si>
  <si>
    <t>CDD_15.5</t>
  </si>
  <si>
    <t>climate correction</t>
  </si>
  <si>
    <t>hours correction</t>
  </si>
  <si>
    <t>B_M(Dataset) (universal benchmark)</t>
  </si>
  <si>
    <t>B_M(x,h) (adjusted benchmark)</t>
  </si>
  <si>
    <t>BF (benchmarking factor)</t>
  </si>
  <si>
    <t>Site energy intensity (kWh/m²)</t>
  </si>
  <si>
    <t>kWh electricity equivalent</t>
  </si>
  <si>
    <t>EEFelec</t>
  </si>
  <si>
    <t>EEFgas</t>
  </si>
  <si>
    <t>EEFDH</t>
  </si>
  <si>
    <t>EEFDC</t>
  </si>
  <si>
    <t>Conversion Factors</t>
  </si>
  <si>
    <t>EEFCoal</t>
  </si>
  <si>
    <t>EEFDiesel</t>
  </si>
  <si>
    <t>MJ/kWh</t>
  </si>
  <si>
    <t>MJ/kg</t>
  </si>
  <si>
    <t>Oil</t>
  </si>
  <si>
    <t>MJ/L</t>
  </si>
  <si>
    <t>nabersuk@bregroup.com
bregroup.com/nabers-uk
Published by the NSW Government, Australia</t>
  </si>
  <si>
    <t>NABERS UK 
Reverse Calculator - Energy for Offices</t>
  </si>
  <si>
    <t>The reverse calculator for Energy for Offices helps you calculate the maximum amount of energy an office building can use to achieve a star rating that you specify. To ensure you achieve the rating, you should allow a factor of safety, and not design to the minimum figure for each star band. The output is the maximum amount of energy allowed to be used to achieve the rating you nominate.</t>
  </si>
  <si>
    <t>NABERS UK
Simple Calculator - Energy for Offices</t>
  </si>
  <si>
    <r>
      <t>The simple rating calculator for Energy for Offices helps you calculate the star rating of an office building for an amount of energy that you specify. To ensure you achieve the rating, you should allow a factor of safety.</t>
    </r>
    <r>
      <rPr>
        <sz val="12"/>
        <rFont val="Arial"/>
        <family val="2"/>
      </rPr>
      <t xml:space="preserve">                                                                                                  Users may also wish to use the service inclusions calculator (see separate tab) to assist with calculating the total energy consumption. These figures are not automatically added to this calculator, they must be added manually by the user to the Electricity consumption - cell H16.</t>
    </r>
  </si>
  <si>
    <t>ENTER THE BASE BUILDING INFORMATION</t>
  </si>
  <si>
    <t>Energy Consumption:</t>
  </si>
  <si>
    <t>STAR RATING</t>
  </si>
  <si>
    <t>Decimal Tracking Indicator</t>
  </si>
  <si>
    <t>Star Rating</t>
  </si>
  <si>
    <t>Decimal Star Rating</t>
  </si>
  <si>
    <t>Version Historry</t>
  </si>
  <si>
    <t>v</t>
  </si>
  <si>
    <t>Removed "Total Energy Consumption" field which was a simple sum in cell H22 of the inputs for each energy source</t>
  </si>
  <si>
    <t>Sheet</t>
  </si>
  <si>
    <t>Cell</t>
  </si>
  <si>
    <t>Comment</t>
  </si>
  <si>
    <t>NABERS Comments (Clemente)</t>
  </si>
  <si>
    <t>Reverse Calculator</t>
  </si>
  <si>
    <t>Row 4</t>
  </si>
  <si>
    <t>Graphics issue - lines need to be moved to be under title text</t>
  </si>
  <si>
    <t>True, but these lines keep moving while spreadsheet unlocked</t>
  </si>
  <si>
    <t>F36:F37</t>
  </si>
  <si>
    <t>This isn't really an issue, but the amounts here would be slightly more accurate if the non-elec fuel amounts were calculated before the elec value is truncated. Once calculated they could be truncated/rounded down.</t>
  </si>
  <si>
    <t>True, but we want the Reverse Calc to be slightly conservative</t>
  </si>
  <si>
    <t>C73</t>
  </si>
  <si>
    <t>Needs to be updated to be 136</t>
  </si>
  <si>
    <t>Done</t>
  </si>
  <si>
    <t>C82</t>
  </si>
  <si>
    <t>Update EEFCoal to 0.75</t>
  </si>
  <si>
    <t>C83</t>
  </si>
  <si>
    <t>Update EEFDiesel to 0.8</t>
  </si>
  <si>
    <t>F40</t>
  </si>
  <si>
    <t>With the additional conversion factors, can change this cell to be "=IF(H17&lt;&gt;"",TRUNC(H25/H$21*(F$36/D82)),"")"</t>
  </si>
  <si>
    <t>Updated</t>
  </si>
  <si>
    <t>F41</t>
  </si>
  <si>
    <t>With the additional conversion factors, can change this cell to be "=IF(H18&lt;&gt;"",TRUNC(H26/H$21*(F$36/D83)),"")"</t>
  </si>
  <si>
    <t>B85:D88</t>
  </si>
  <si>
    <t>These cells can be deleted if F41 and F40  formulas are changed as described above.</t>
  </si>
  <si>
    <t>These are still being used in F44, but changed to be referencing D82 and D83 instead in that cell as well so yes deleted</t>
  </si>
  <si>
    <t>Simple Calculator</t>
  </si>
  <si>
    <t>C5</t>
  </si>
  <si>
    <t>Version number is currently zero</t>
  </si>
  <si>
    <t>Updated for realease to 1</t>
  </si>
  <si>
    <t>C49</t>
  </si>
  <si>
    <t>C60</t>
  </si>
  <si>
    <t>C61</t>
  </si>
  <si>
    <t>General</t>
  </si>
  <si>
    <t>I'm getting an error when I open this spreadsheet because it's trying to link to the UK Calculator, looks to be because of references in the simple inclusion tab (need to be removed in the name manager)</t>
  </si>
  <si>
    <t>Removed</t>
  </si>
  <si>
    <t>Service Inclusions</t>
  </si>
  <si>
    <t>B4</t>
  </si>
  <si>
    <t>B7</t>
  </si>
  <si>
    <r>
      <t xml:space="preserve">May be worth stating that the deemed energy should be added to the </t>
    </r>
    <r>
      <rPr>
        <b/>
        <sz val="10"/>
        <rFont val="MS Sans Serif"/>
      </rPr>
      <t>electricity</t>
    </r>
    <r>
      <rPr>
        <sz val="10"/>
        <rFont val="MS Sans Serif"/>
      </rPr>
      <t xml:space="preserve"> total in the simple calculator, so people don't add it to the wrong section and apply an equivalent electricity factor</t>
    </r>
  </si>
  <si>
    <t>Column L</t>
  </si>
  <si>
    <t>Formula changes from row 19 downwards (but result is the same).</t>
  </si>
  <si>
    <t>Corrected</t>
  </si>
  <si>
    <t>AR</t>
  </si>
  <si>
    <t>DeltaQ Response</t>
  </si>
  <si>
    <t>To Check</t>
  </si>
  <si>
    <t>Pass/Fail</t>
  </si>
  <si>
    <t>Comments</t>
  </si>
  <si>
    <t>BB Energy Rev Cal</t>
  </si>
  <si>
    <t>D8</t>
  </si>
  <si>
    <t>Fail</t>
  </si>
  <si>
    <t>Cell to be locked/removed, considering there is just BB at the moment.</t>
  </si>
  <si>
    <t>Building postcode</t>
  </si>
  <si>
    <t>Can we have an error pop up when an invalid postcode is entered. Alternatively have a drop down menu.</t>
  </si>
  <si>
    <t>Revise terminology in the sheet to reflect the same as the comparison document. Eg, universal benchmark is referred as BM (Dataset) in doc, adjusted benchmark is BM(x).</t>
  </si>
  <si>
    <t>Relevant cells to be locked, protected</t>
  </si>
  <si>
    <t>Discussed - NABERS team to lock cells and sheet</t>
  </si>
  <si>
    <t>Please note rest all cells are considered pass and hence not noted down separately.</t>
  </si>
  <si>
    <t>Pass</t>
  </si>
  <si>
    <t>Clemente Allende</t>
  </si>
  <si>
    <t>Fixed?</t>
  </si>
  <si>
    <t>Simple Calc</t>
  </si>
  <si>
    <t>Wording</t>
  </si>
  <si>
    <t>- "Net Lettable Area" is not used for UK, replaced with Net Internal Area for cell B14
- Cell B16 prompts the user to enter "Energy Consumption (kWh)" .. Should it be (kWh-e)? I'm confused even with the Rev Calc, where we state consumption data for every source in kWh, and then in kWh-e. Shouldn't it be e.g. for Gas in MJ and then kWh-e? Updated 05/11 Only Diesel needs to be changed to L then</t>
  </si>
  <si>
    <t>Yes (clarified units of consumption individually for each source - e.g. kg for Coal and L for Diesel)</t>
  </si>
  <si>
    <t>Formatting</t>
  </si>
  <si>
    <t>- Cell H12 (Postcode) changed to "Text" cell format as postcode can have letters, numbers and spaces
- Number inputs changed format to show thousands separator for better clarity
- References to External Workbooks under Name Manager which was giving errors when opening the document. These namings have been removed from Name Manager now
- Added condition to show "0" stars when data entry field are empty
- Added condition to show error of valid postcode only if Elec consumption has been entered</t>
  </si>
  <si>
    <t>Yes</t>
  </si>
  <si>
    <t>Input requirements</t>
  </si>
  <si>
    <t>- Reverse Calc seems to have an issue where Max Allowable Cosumption for Coal is referencing the wrong cell (Diesel instead of Coal %)
- kWh elec equiv calculation is different from Full Calculator, coal and diesel here are not being multiplied by Conversion Factors as in Full Calc (cells 'E+G Calcs'!G14 and 'E+G Calcs'!G18)
- Conversion to kWh I believ was not correct for Diesel and Coal, maximum allowable energy was also not being accurately calculated because of this (very minor difference)
- On 9/11/2020 DeltaQ updated the Universal Benchmark value from 135 to 136, and the EEF for Coal and Diesel have also been updated. This has now been updated for both Reverse and Simple clalculator</t>
  </si>
  <si>
    <t xml:space="preserve">Yes
</t>
  </si>
  <si>
    <t>Star Rating Calculation</t>
  </si>
  <si>
    <t>- Added Decimal Rating Result (Tracking Indicator)</t>
  </si>
  <si>
    <t>Random checks against Rev Calc</t>
  </si>
  <si>
    <t>There is some missalignment in the Max Allowable consumption, there is some space to consume a bit more and still get the same rating result in the simple calc, see screenshots. This seems to be in line with what happens with all Reverse Calcs so maybe not an issue?
Despite this, there was an issue with the Conversion Factors not being used in either the Rev Cal and Simple Calc for Coal and Diesel (see comment for "Calculations" above. They have now been added to both, so there is only the small difference expected between rev calcs and normal calcs</t>
  </si>
  <si>
    <t>Radom Checks against Full Calc</t>
  </si>
  <si>
    <t>On the other hand, under the same assumptions for the Full Calc, the limit between 4.0 to 4.5 seems to be lower. Here the consumption is even lower than what the Reverse Calc allows for and it still give a 4.0 star rating result. Plus the text box next to the rating summary says it is already 100% of the way between 4.0 and 4.5 meaning it should be 4.5?</t>
  </si>
  <si>
    <t>- Conditonal formatting not adjusted for added requirements of area and hours inputs</t>
  </si>
  <si>
    <t>- Data validation check formula was incorrect
- Formula "Area X Hours" not entered for all rows</t>
  </si>
  <si>
    <t>NABERS UK 
Service Inclusions Calculator - Energy for Offices</t>
  </si>
  <si>
    <r>
      <t xml:space="preserve">Version:                  </t>
    </r>
    <r>
      <rPr>
        <sz val="10"/>
        <color rgb="FF00799A"/>
        <rFont val="Arial"/>
        <family val="2"/>
      </rPr>
      <t>1</t>
    </r>
  </si>
  <si>
    <t>The service inclusions calculator allows the user to calculate base building services which are not captured by base building energy metering (e.g. fed from a tenant electricity board). "Deemed energy" associated with these services must be manually added to the rated energy for use in the simple calculator.</t>
  </si>
  <si>
    <t>ADDITIONAL SERVICE INCLUSIONS</t>
  </si>
  <si>
    <t>Use this tab to enter base-building services which are not captured by base-building energy metering (e.g. fed from a tenant electricity board)
"Deemed energy" associated with these services will be added to the rated energy.</t>
  </si>
  <si>
    <t>Total Additional Service Inclusion (kWh)</t>
  </si>
  <si>
    <t>Functional Space Description</t>
  </si>
  <si>
    <t>Area</t>
  </si>
  <si>
    <t>Hours</t>
  </si>
  <si>
    <t>Area X Hours</t>
  </si>
  <si>
    <t>Fan Coil Motors</t>
  </si>
  <si>
    <t>On-floor Pumping (Heating)</t>
  </si>
  <si>
    <t>On-floor Pumping (Cooling)</t>
  </si>
  <si>
    <t>On-Floor Fans (outside air fans/local exhaust)</t>
  </si>
  <si>
    <t>Description</t>
  </si>
  <si>
    <t>Additional Service Inclusion Energy (kWh)</t>
  </si>
  <si>
    <t>&lt;Select&gt;</t>
  </si>
  <si>
    <t>For Reverse Calc</t>
  </si>
  <si>
    <t>Threshold</t>
  </si>
  <si>
    <t>For Simple Calc</t>
  </si>
  <si>
    <t>Benchmarking Factor (E/B*100)</t>
  </si>
  <si>
    <t>0&lt;BF≤26.5</t>
  </si>
  <si>
    <t>26.5&lt;BF≤39.75</t>
  </si>
  <si>
    <t>39.75&lt;BF≤53</t>
  </si>
  <si>
    <t>53&lt;BF≤66.25</t>
  </si>
  <si>
    <t>66.25&lt;BF≤79.5</t>
  </si>
  <si>
    <t>79.5&lt;BF≤92.75</t>
  </si>
  <si>
    <t>92.75&lt;BF≤106</t>
  </si>
  <si>
    <t>106&lt;BF≤119.25</t>
  </si>
  <si>
    <t>119.25&lt;BF≤132.5</t>
  </si>
  <si>
    <t>132.5&lt;BF≤145.75</t>
  </si>
  <si>
    <t>145.75&lt;BF≤159</t>
  </si>
  <si>
    <t>159&lt;BF</t>
  </si>
  <si>
    <t>Postcode</t>
  </si>
  <si>
    <t>Climate_zone</t>
  </si>
  <si>
    <t>AL</t>
  </si>
  <si>
    <t xml:space="preserve">London (Thames Valley) </t>
  </si>
  <si>
    <t>AB</t>
  </si>
  <si>
    <t>Aberdeen</t>
  </si>
  <si>
    <t>B</t>
  </si>
  <si>
    <t>Midlands</t>
  </si>
  <si>
    <t>BA</t>
  </si>
  <si>
    <t xml:space="preserve">Severn Valley </t>
  </si>
  <si>
    <t>BB</t>
  </si>
  <si>
    <t xml:space="preserve">West Pennines </t>
  </si>
  <si>
    <t>BD</t>
  </si>
  <si>
    <t xml:space="preserve">North Eastern </t>
  </si>
  <si>
    <t>BH</t>
  </si>
  <si>
    <t xml:space="preserve">Southern </t>
  </si>
  <si>
    <t>BL</t>
  </si>
  <si>
    <t>BN</t>
  </si>
  <si>
    <t xml:space="preserve">South Eastern </t>
  </si>
  <si>
    <t>BR</t>
  </si>
  <si>
    <t>BS</t>
  </si>
  <si>
    <t>BT</t>
  </si>
  <si>
    <t xml:space="preserve">Northern Ireland </t>
  </si>
  <si>
    <t>CA</t>
  </si>
  <si>
    <t xml:space="preserve">North Western </t>
  </si>
  <si>
    <t>CB</t>
  </si>
  <si>
    <t xml:space="preserve">East Anglia </t>
  </si>
  <si>
    <t>CF</t>
  </si>
  <si>
    <t>CH</t>
  </si>
  <si>
    <t>CM</t>
  </si>
  <si>
    <t>CO</t>
  </si>
  <si>
    <t>CR</t>
  </si>
  <si>
    <t>CT</t>
  </si>
  <si>
    <t>CV</t>
  </si>
  <si>
    <t>CW</t>
  </si>
  <si>
    <t>DA</t>
  </si>
  <si>
    <t>DD</t>
  </si>
  <si>
    <t>Edinburgh</t>
  </si>
  <si>
    <t>DE</t>
  </si>
  <si>
    <t>DG</t>
  </si>
  <si>
    <t>DH</t>
  </si>
  <si>
    <t>DL</t>
  </si>
  <si>
    <t>DN</t>
  </si>
  <si>
    <t xml:space="preserve">East Pennines </t>
  </si>
  <si>
    <t>DT</t>
  </si>
  <si>
    <t>DY</t>
  </si>
  <si>
    <t>E</t>
  </si>
  <si>
    <t>EC</t>
  </si>
  <si>
    <t>EH</t>
  </si>
  <si>
    <t xml:space="preserve">Borders </t>
  </si>
  <si>
    <t>EN</t>
  </si>
  <si>
    <t>EX</t>
  </si>
  <si>
    <t xml:space="preserve">South Western </t>
  </si>
  <si>
    <t>FK</t>
  </si>
  <si>
    <t>Glasgow</t>
  </si>
  <si>
    <t>FY</t>
  </si>
  <si>
    <t>G</t>
  </si>
  <si>
    <t>GL</t>
  </si>
  <si>
    <t>GU</t>
  </si>
  <si>
    <t>HA</t>
  </si>
  <si>
    <t>HD</t>
  </si>
  <si>
    <t>HG</t>
  </si>
  <si>
    <t>HP</t>
  </si>
  <si>
    <t>HR</t>
  </si>
  <si>
    <t>HS</t>
  </si>
  <si>
    <t xml:space="preserve">North West Scotland </t>
  </si>
  <si>
    <t>HU</t>
  </si>
  <si>
    <t>HX</t>
  </si>
  <si>
    <t>IG</t>
  </si>
  <si>
    <t>IP</t>
  </si>
  <si>
    <t>IV</t>
  </si>
  <si>
    <t>KA</t>
  </si>
  <si>
    <t>KT</t>
  </si>
  <si>
    <t>KW</t>
  </si>
  <si>
    <t>KY</t>
  </si>
  <si>
    <t>L</t>
  </si>
  <si>
    <t>LA</t>
  </si>
  <si>
    <t>LD</t>
  </si>
  <si>
    <t xml:space="preserve">Wales </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</si>
  <si>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</si>
  <si>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</si>
  <si>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</si>
  <si>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</si>
  <si>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</si>
  <si>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</si>
  <si>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</si>
  <si>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</si>
  <si>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</si>
  <si>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</si>
  <si>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</si>
  <si>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</si>
  <si>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</si>
  <si>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</si>
  <si>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</si>
  <si>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</si>
  <si>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</si>
  <si>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</si>
  <si>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</si>
  <si>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</si>
  <si>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</si>
  <si>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</si>
  <si>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</si>
  <si>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</si>
  <si>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</si>
  <si>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</si>
  <si>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</si>
  <si>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</si>
  <si>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</si>
  <si>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</si>
  <si>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</si>
  <si>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</si>
  <si>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</si>
  <si>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</si>
  <si>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</si>
  <si>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</si>
  <si>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</si>
  <si>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</si>
  <si>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</si>
  <si>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</si>
  <si>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</si>
  <si>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</si>
  <si>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</si>
  <si>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</si>
  <si>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</si>
  <si>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</si>
  <si>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</si>
  <si>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</si>
  <si>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</si>
  <si>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</si>
  <si>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</si>
  <si>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</si>
  <si>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</si>
  <si>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</si>
  <si>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</si>
  <si>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</si>
  <si>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</si>
  <si>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</si>
  <si>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</si>
  <si>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</si>
  <si>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</si>
  <si>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</si>
  <si>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Climate_id</t>
  </si>
  <si>
    <t>Name</t>
  </si>
  <si>
    <t>State_id</t>
  </si>
  <si>
    <t>Hdd</t>
  </si>
  <si>
    <t>Cdd</t>
  </si>
  <si>
    <t>HDDs and CDDs from vesma.com/ddd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</si>
</sst>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_-[$€-2]* #,##0.00_-;\-[$€-2]* #,##0.00_-;_-[$€-2]* &quot;-&quot;??_-"/>
    <numFmt numFmtId="167" formatCode="_-* #,##0.0_-;\-* #,##0.0_-;_-* &quot;-&quot;??_-;_-@_-"/>
    <numFmt numFmtId="168" formatCode="_-* #,##0_-;\-* #,##0_-;_-* &quot;-&quot;??_-;_-@_-"/>
    <numFmt numFmtId="169" formatCode="0.000000"/>
    <numFmt numFmtId="170" formatCode="0.00000000"/>
  </numFmts>
  <fonts count="56">
    <font>
      <sz val="10"/>
      <name val="MS Sans Serif"/>
    </font>
    <font>
      <b/>
      <sz val="10"/>
      <name val="MS Sans Serif"/>
    </font>
    <font>
      <sz val="10"/>
      <name val="MS Sans Serif"/>
      <family val="2"/>
    </font>
    <font>
      <sz val="10"/>
      <color indexed="8"/>
      <name val="MS Sans Serif"/>
      <family val="2"/>
    </font>
    <font>
      <sz val="10"/>
      <name val="CalQ"/>
    </font>
    <font>
      <b/>
      <sz val="13.5"/>
      <name val="CalQ"/>
    </font>
    <font>
      <b/>
      <sz val="10"/>
      <name val="CalQ"/>
    </font>
    <font>
      <sz val="12"/>
      <name val="CalQ"/>
    </font>
    <font>
      <b/>
      <sz val="13"/>
      <name val="CalQ"/>
    </font>
    <font>
      <b/>
      <sz val="20"/>
      <name val="CalQ"/>
    </font>
    <font>
      <b/>
      <sz val="10"/>
      <color indexed="10"/>
      <name val="CalQ"/>
    </font>
    <font>
      <sz val="10"/>
      <name val="Arial"/>
      <family val="2"/>
    </font>
    <font>
      <b/>
      <sz val="10"/>
      <name val="Arial"/>
      <family val="2"/>
    </font>
    <font>
      <sz val="8"/>
      <color indexed="21"/>
      <name val="Arial"/>
      <family val="2"/>
    </font>
    <font>
      <b/>
      <sz val="8"/>
      <color indexed="21"/>
      <name val="Arial"/>
      <family val="2"/>
    </font>
    <font>
      <b/>
      <sz val="13"/>
      <name val="Arial"/>
      <family val="2"/>
    </font>
    <font>
      <b/>
      <sz val="12"/>
      <name val="Arial"/>
      <family val="2"/>
    </font>
    <font>
      <sz val="12"/>
      <name val="Arial"/>
      <family val="2"/>
    </font>
    <font>
      <b/>
      <sz val="13.5"/>
      <name val="Arial"/>
      <family val="2"/>
    </font>
    <font>
      <b/>
      <sz val="20"/>
      <name val="Arial"/>
      <family val="2"/>
    </font>
    <font>
      <b/>
      <sz val="10"/>
      <color indexed="10"/>
      <name val="Arial"/>
      <family val="2"/>
    </font>
    <font>
      <b/>
      <sz val="10"/>
      <color indexed="53"/>
      <name val="Arial"/>
      <family val="2"/>
    </font>
    <font>
      <sz val="10"/>
      <color indexed="53"/>
      <name val="Arial"/>
      <family val="2"/>
    </font>
    <font>
      <sz val="10"/>
      <color indexed="8"/>
      <name val="Arial"/>
      <family val="2"/>
    </font>
    <font>
      <sz val="10"/>
      <color indexed="10"/>
      <name val="Arial"/>
      <family val="2"/>
    </font>
    <font>
      <sz val="10"/>
      <name val="MS Sans Serif"/>
    </font>
    <font>
      <sz val="11"/>
      <name val="Calibri"/>
      <family val="2"/>
    </font>
    <font>
      <b/>
      <sz val="20"/>
      <color indexed="53"/>
      <name val="Arial"/>
      <family val="2"/>
    </font>
    <font>
      <sz val="11"/>
      <name val="Arial"/>
      <family val="2"/>
    </font>
    <font>
      <sz val="9"/>
      <name val="Arial"/>
      <family val="2"/>
    </font>
    <font>
      <b/>
      <sz val="9"/>
      <name val="Arial"/>
      <family val="2"/>
    </font>
    <font>
      <sz val="12"/>
      <color theme="1"/>
      <name val="Calibri"/>
      <family val="2"/>
      <scheme val="minor"/>
    </font>
    <font>
      <b/>
      <sz val="11"/>
      <color theme="1"/>
      <name val="Calibri"/>
      <family val="2"/>
      <scheme val="minor"/>
    </font>
    <font>
      <sz val="10"/>
      <color theme="2"/>
      <name val="Arial"/>
      <family val="2"/>
    </font>
    <font>
      <b/>
      <sz val="16"/>
      <color rgb="FF00799A"/>
      <name val="Arial"/>
      <family val="2"/>
    </font>
    <font>
      <b/>
      <sz val="8"/>
      <color rgb="FF0087A1"/>
      <name val="Arial"/>
      <family val="2"/>
    </font>
    <font>
      <b/>
      <sz val="12"/>
      <color rgb="FF0095B5"/>
      <name val="Arial"/>
      <family val="2"/>
    </font>
    <font>
      <b/>
      <sz val="10"/>
      <color rgb="FF00799A"/>
      <name val="Arial"/>
      <family val="2"/>
    </font>
    <font>
      <sz val="10"/>
      <color rgb="FF00799A"/>
      <name val="Arial"/>
      <family val="2"/>
    </font>
    <font>
      <b/>
      <sz val="8.5"/>
      <color rgb="FF0087A1"/>
      <name val="Arial"/>
      <family val="2"/>
    </font>
    <font>
      <sz val="8.5"/>
      <color rgb="FF0087A1"/>
      <name val="Arial"/>
      <family val="2"/>
    </font>
    <font>
      <sz val="10"/>
      <color theme="0" tint="-0.14999847407452621"/>
      <name val="Arial"/>
      <family val="2"/>
    </font>
    <font>
      <b/>
      <sz val="10"/>
      <color rgb="FFFF0000"/>
      <name val="CalQ"/>
    </font>
    <font>
      <b/>
      <sz val="10"/>
      <color theme="9"/>
      <name val="MS Sans Serif"/>
    </font>
    <font>
      <b/>
      <sz val="11"/>
      <color rgb="FFFFFFFF"/>
      <name val="Arial"/>
      <family val="2"/>
    </font>
    <font>
      <sz val="11"/>
      <color rgb="FF007298"/>
      <name val="Arial"/>
      <family val="2"/>
    </font>
    <font>
      <b/>
      <sz val="11"/>
      <color theme="9"/>
      <name val="Arial"/>
      <family val="2"/>
    </font>
    <font>
      <b/>
      <sz val="11"/>
      <color theme="2"/>
      <name val="Arial"/>
      <family val="2"/>
    </font>
    <font>
      <sz val="11"/>
      <color rgb="FFE66D2C"/>
      <name val="Arial"/>
      <family val="2"/>
    </font>
    <font>
      <sz val="10"/>
      <color rgb="FFFFFFFF"/>
      <name val="Arial"/>
      <family val="2"/>
    </font>
    <font>
      <sz val="11"/>
      <color theme="1"/>
      <name val="Arial"/>
      <family val="2"/>
    </font>
    <font>
      <sz val="11"/>
      <color rgb="FFFFFFFF"/>
      <name val="Arial"/>
      <family val="2"/>
    </font>
    <font>
      <b/>
      <sz val="9"/>
      <color rgb="FFFF0000"/>
      <name val="Arial"/>
      <family val="2"/>
    </font>
    <font>
      <b/>
      <sz val="10"/>
      <color theme="1"/>
      <name val="Arial"/>
      <family val="2"/>
    </font>
    <font>
      <sz val="8"/>
      <color rgb="FF0087A1"/>
      <name val="Arial"/>
      <family val="2"/>
    </font>
    <font>
      <sz val="8"/>
      <color theme="8"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7298"/>
        <bgColor indexed="64"/>
      </patternFill>
    </fill>
    <fill>
      <patternFill patternType="solid">
        <fgColor rgb="FFFFFFFF"/>
        <bgColor indexed="64"/>
      </patternFill>
    </fill>
    <fill>
      <patternFill patternType="solid">
        <fgColor rgb="FFB4C6E7"/>
        <bgColor indexed="64"/>
      </patternFill>
    </fill>
  </fills>
  <borders count="28">
    <border>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7">
    <xf numFmtId="0" fontId="0" fillId="0" borderId="0"/>
    <xf numFmtId="164" fontId="2" fillId="0" borderId="0" applyFont="0" applyFill="0" applyBorder="0" applyAlignment="0" applyProtection="0"/>
    <xf numFmtId="166"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cellStyleXfs>
  <cellXfs count="204">
    <xf numFmtId="0" fontId="0" fillId="0" borderId="0" xfId="0"/>
    <xf numFmtId="0" fontId="0" fillId="6" borderId="0" xfId="0" applyFill="1" applyProtection="1">
      <protection hidden="1"/>
    </xf>
    <xf numFmtId="0" fontId="2" fillId="6" borderId="0" xfId="0" applyFont="1" applyFill="1" applyProtection="1">
      <protection hidden="1"/>
    </xf>
    <xf numFmtId="0" fontId="4" fillId="2" borderId="0" xfId="0" applyFont="1" applyFill="1" applyProtection="1">
      <protection hidden="1"/>
    </xf>
    <xf numFmtId="0" fontId="7" fillId="2" borderId="0" xfId="0" applyFont="1" applyFill="1" applyProtection="1">
      <protection hidden="1"/>
    </xf>
    <xf numFmtId="0" fontId="6" fillId="2" borderId="0" xfId="0" applyFont="1" applyFill="1" applyProtection="1">
      <protection hidden="1"/>
    </xf>
    <xf numFmtId="0" fontId="2" fillId="6" borderId="0" xfId="0" applyFont="1" applyFill="1" applyAlignment="1" applyProtection="1">
      <alignment vertical="center"/>
      <protection hidden="1"/>
    </xf>
    <xf numFmtId="0" fontId="0" fillId="6" borderId="0" xfId="0" applyFill="1" applyAlignment="1" applyProtection="1">
      <alignment vertical="center"/>
      <protection hidden="1"/>
    </xf>
    <xf numFmtId="1" fontId="2" fillId="6" borderId="0" xfId="0" applyNumberFormat="1" applyFont="1" applyFill="1" applyAlignment="1" applyProtection="1">
      <alignment vertical="center"/>
      <protection hidden="1"/>
    </xf>
    <xf numFmtId="0" fontId="3" fillId="6" borderId="0" xfId="0" applyFont="1" applyFill="1" applyProtection="1">
      <protection hidden="1"/>
    </xf>
    <xf numFmtId="0" fontId="4" fillId="6" borderId="0" xfId="0" applyFont="1" applyFill="1" applyProtection="1">
      <protection hidden="1"/>
    </xf>
    <xf numFmtId="0" fontId="8" fillId="6" borderId="0" xfId="0" applyFont="1" applyFill="1" applyProtection="1">
      <protection hidden="1"/>
    </xf>
    <xf numFmtId="9" fontId="10" fillId="6" borderId="0" xfId="0" applyNumberFormat="1" applyFont="1" applyFill="1" applyAlignment="1" applyProtection="1">
      <alignment horizontal="left" vertical="top"/>
      <protection hidden="1"/>
    </xf>
    <xf numFmtId="0" fontId="5" fillId="6" borderId="0" xfId="0" applyFont="1" applyFill="1" applyAlignment="1" applyProtection="1">
      <alignment horizontal="left" vertical="center"/>
      <protection hidden="1"/>
    </xf>
    <xf numFmtId="0" fontId="4" fillId="6" borderId="0" xfId="0" applyFont="1" applyFill="1" applyAlignment="1" applyProtection="1">
      <alignment vertical="center"/>
      <protection hidden="1"/>
    </xf>
    <xf numFmtId="0" fontId="6" fillId="6" borderId="0" xfId="0" applyFont="1" applyFill="1" applyProtection="1">
      <protection hidden="1"/>
    </xf>
    <xf numFmtId="0" fontId="0" fillId="6" borderId="0" xfId="0" applyFill="1"/>
    <xf numFmtId="0" fontId="9" fillId="6" borderId="0" xfId="0" applyFont="1" applyFill="1" applyAlignment="1" applyProtection="1">
      <alignment horizontal="center" vertical="center"/>
      <protection hidden="1"/>
    </xf>
    <xf numFmtId="168" fontId="4" fillId="6" borderId="0" xfId="1" applyNumberFormat="1" applyFont="1" applyFill="1" applyAlignment="1" applyProtection="1">
      <alignment vertical="center"/>
      <protection hidden="1"/>
    </xf>
    <xf numFmtId="9" fontId="4" fillId="6" borderId="0" xfId="56" applyFont="1" applyFill="1" applyAlignment="1" applyProtection="1">
      <alignment vertical="center"/>
      <protection hidden="1"/>
    </xf>
    <xf numFmtId="0" fontId="11" fillId="6" borderId="0" xfId="0" applyFont="1" applyFill="1"/>
    <xf numFmtId="0" fontId="11" fillId="6" borderId="0" xfId="0" applyFont="1" applyFill="1" applyProtection="1">
      <protection hidden="1"/>
    </xf>
    <xf numFmtId="0" fontId="33" fillId="7" borderId="0" xfId="0" applyFont="1" applyFill="1" applyProtection="1">
      <protection hidden="1"/>
    </xf>
    <xf numFmtId="0" fontId="11" fillId="7" borderId="0" xfId="0" applyFont="1" applyFill="1" applyProtection="1">
      <protection hidden="1"/>
    </xf>
    <xf numFmtId="0" fontId="34" fillId="7" borderId="0" xfId="0" applyFont="1" applyFill="1" applyAlignment="1" applyProtection="1">
      <alignment vertical="top" wrapText="1"/>
      <protection hidden="1"/>
    </xf>
    <xf numFmtId="0" fontId="35" fillId="7" borderId="0" xfId="0" applyFont="1" applyFill="1" applyAlignment="1" applyProtection="1">
      <alignment vertical="top" wrapText="1"/>
      <protection hidden="1"/>
    </xf>
    <xf numFmtId="0" fontId="36" fillId="6" borderId="0" xfId="0" applyFont="1" applyFill="1" applyProtection="1">
      <protection hidden="1"/>
    </xf>
    <xf numFmtId="0" fontId="37" fillId="6" borderId="0" xfId="0" applyFont="1" applyFill="1" applyAlignment="1" applyProtection="1">
      <alignment horizontal="left"/>
      <protection hidden="1"/>
    </xf>
    <xf numFmtId="0" fontId="38" fillId="6" borderId="0" xfId="0" applyFont="1" applyFill="1" applyAlignment="1" applyProtection="1">
      <alignment horizontal="left"/>
      <protection hidden="1"/>
    </xf>
    <xf numFmtId="17" fontId="38" fillId="6" borderId="0" xfId="0" applyNumberFormat="1" applyFont="1" applyFill="1" applyAlignment="1" applyProtection="1">
      <alignment horizontal="left"/>
      <protection hidden="1"/>
    </xf>
    <xf numFmtId="0" fontId="15" fillId="6" borderId="0" xfId="0" applyFont="1" applyFill="1" applyProtection="1">
      <protection hidden="1"/>
    </xf>
    <xf numFmtId="0" fontId="39" fillId="6" borderId="0" xfId="0" applyFont="1" applyFill="1" applyAlignment="1">
      <alignment vertical="center"/>
    </xf>
    <xf numFmtId="0" fontId="40" fillId="6" borderId="0" xfId="0" applyFont="1" applyFill="1"/>
    <xf numFmtId="0" fontId="17" fillId="6" borderId="0" xfId="0" applyFont="1" applyFill="1" applyProtection="1">
      <protection hidden="1"/>
    </xf>
    <xf numFmtId="0" fontId="15" fillId="6" borderId="0" xfId="0" applyFont="1" applyFill="1" applyAlignment="1" applyProtection="1">
      <alignment vertical="top" wrapText="1"/>
      <protection hidden="1"/>
    </xf>
    <xf numFmtId="0" fontId="15" fillId="6" borderId="0" xfId="0" applyFont="1" applyFill="1" applyAlignment="1" applyProtection="1">
      <alignment horizontal="center" vertical="center"/>
      <protection hidden="1"/>
    </xf>
    <xf numFmtId="0" fontId="18" fillId="6" borderId="0" xfId="0" applyFont="1" applyFill="1" applyAlignment="1" applyProtection="1">
      <alignment horizontal="left" vertical="center"/>
      <protection hidden="1"/>
    </xf>
    <xf numFmtId="0" fontId="18" fillId="2" borderId="0" xfId="0" applyFont="1" applyFill="1" applyProtection="1">
      <protection hidden="1"/>
    </xf>
    <xf numFmtId="0" fontId="15" fillId="2" borderId="0" xfId="0" applyFont="1" applyFill="1" applyAlignment="1" applyProtection="1">
      <alignment vertical="center"/>
      <protection hidden="1"/>
    </xf>
    <xf numFmtId="0" fontId="15" fillId="6" borderId="0" xfId="0" applyFont="1" applyFill="1" applyAlignment="1" applyProtection="1">
      <alignment vertical="center"/>
      <protection hidden="1"/>
    </xf>
    <xf numFmtId="9" fontId="20" fillId="2" borderId="0" xfId="0" applyNumberFormat="1" applyFont="1" applyFill="1" applyAlignment="1" applyProtection="1">
      <alignment horizontal="left" vertical="top"/>
      <protection hidden="1"/>
    </xf>
    <xf numFmtId="9" fontId="20" fillId="6" borderId="0" xfId="0" applyNumberFormat="1" applyFont="1" applyFill="1" applyAlignment="1" applyProtection="1">
      <alignment horizontal="left" vertical="top"/>
      <protection hidden="1"/>
    </xf>
    <xf numFmtId="0" fontId="11" fillId="2" borderId="0" xfId="0" applyFont="1" applyFill="1" applyAlignment="1" applyProtection="1">
      <alignment horizontal="center"/>
      <protection hidden="1"/>
    </xf>
    <xf numFmtId="0" fontId="11" fillId="3" borderId="0" xfId="0" applyFont="1" applyFill="1" applyProtection="1">
      <protection hidden="1"/>
    </xf>
    <xf numFmtId="0" fontId="11" fillId="3" borderId="0" xfId="0" applyFont="1" applyFill="1" applyAlignment="1" applyProtection="1">
      <alignment horizontal="center"/>
      <protection hidden="1"/>
    </xf>
    <xf numFmtId="0" fontId="16" fillId="3" borderId="0" xfId="0" applyFont="1" applyFill="1" applyProtection="1">
      <protection hidden="1"/>
    </xf>
    <xf numFmtId="0" fontId="17" fillId="3" borderId="0" xfId="0" applyFont="1" applyFill="1" applyProtection="1">
      <protection hidden="1"/>
    </xf>
    <xf numFmtId="0" fontId="16" fillId="2" borderId="0" xfId="0" applyFont="1" applyFill="1" applyProtection="1">
      <protection hidden="1"/>
    </xf>
    <xf numFmtId="0" fontId="11" fillId="2" borderId="0" xfId="0" applyFont="1" applyFill="1" applyAlignment="1" applyProtection="1">
      <alignment horizontal="left"/>
      <protection hidden="1"/>
    </xf>
    <xf numFmtId="0" fontId="11" fillId="2" borderId="0" xfId="0" applyFont="1" applyFill="1" applyAlignment="1" applyProtection="1">
      <alignment wrapText="1"/>
      <protection hidden="1"/>
    </xf>
    <xf numFmtId="0" fontId="11" fillId="3" borderId="0" xfId="0" applyFont="1" applyFill="1" applyAlignment="1" applyProtection="1">
      <alignment horizontal="left"/>
      <protection hidden="1"/>
    </xf>
    <xf numFmtId="0" fontId="11" fillId="3" borderId="0" xfId="0" applyFont="1" applyFill="1" applyAlignment="1" applyProtection="1">
      <alignment wrapText="1"/>
      <protection hidden="1"/>
    </xf>
    <xf numFmtId="0" fontId="12" fillId="2" borderId="0" xfId="0" applyFont="1" applyFill="1" applyAlignment="1" applyProtection="1">
      <alignment horizontal="left"/>
      <protection hidden="1"/>
    </xf>
    <xf numFmtId="0" fontId="15" fillId="6" borderId="0" xfId="0" applyFont="1" applyFill="1" applyAlignment="1" applyProtection="1">
      <alignment horizontal="left"/>
      <protection hidden="1"/>
    </xf>
    <xf numFmtId="168" fontId="21" fillId="2" borderId="0" xfId="1" applyNumberFormat="1" applyFont="1" applyFill="1" applyBorder="1" applyAlignment="1" applyProtection="1">
      <alignment vertical="center"/>
      <protection hidden="1"/>
    </xf>
    <xf numFmtId="0" fontId="12" fillId="6" borderId="0" xfId="0" applyFont="1" applyFill="1" applyAlignment="1" applyProtection="1">
      <alignment horizontal="left"/>
      <protection hidden="1"/>
    </xf>
    <xf numFmtId="0" fontId="16" fillId="6" borderId="0" xfId="0" applyFont="1" applyFill="1" applyProtection="1">
      <protection hidden="1"/>
    </xf>
    <xf numFmtId="0" fontId="11" fillId="6" borderId="0" xfId="0" applyFont="1" applyFill="1" applyAlignment="1" applyProtection="1">
      <alignment vertical="center"/>
      <protection hidden="1"/>
    </xf>
    <xf numFmtId="0" fontId="15" fillId="6" borderId="0" xfId="0" applyFont="1" applyFill="1" applyAlignment="1" applyProtection="1">
      <alignment horizontal="left" vertical="center"/>
      <protection hidden="1"/>
    </xf>
    <xf numFmtId="0" fontId="41" fillId="6" borderId="0" xfId="0" applyFont="1" applyFill="1" applyAlignment="1" applyProtection="1">
      <alignment vertical="center"/>
      <protection hidden="1"/>
    </xf>
    <xf numFmtId="0" fontId="21" fillId="2" borderId="0" xfId="0" applyFont="1" applyFill="1" applyAlignment="1" applyProtection="1">
      <alignment horizontal="right"/>
      <protection hidden="1"/>
    </xf>
    <xf numFmtId="0" fontId="22" fillId="2" borderId="0" xfId="0" applyFont="1" applyFill="1" applyAlignment="1">
      <alignment vertical="center"/>
    </xf>
    <xf numFmtId="1" fontId="12" fillId="6" borderId="0" xfId="0" applyNumberFormat="1" applyFont="1" applyFill="1" applyProtection="1">
      <protection hidden="1"/>
    </xf>
    <xf numFmtId="9" fontId="11" fillId="6" borderId="0" xfId="0" applyNumberFormat="1" applyFont="1" applyFill="1" applyProtection="1">
      <protection hidden="1"/>
    </xf>
    <xf numFmtId="0" fontId="11" fillId="6" borderId="0" xfId="0" applyFont="1" applyFill="1" applyAlignment="1" applyProtection="1">
      <alignment horizontal="left" vertical="center"/>
      <protection hidden="1"/>
    </xf>
    <xf numFmtId="168" fontId="12" fillId="6" borderId="0" xfId="1" applyNumberFormat="1" applyFont="1" applyFill="1" applyBorder="1" applyAlignment="1" applyProtection="1">
      <alignment horizontal="right" vertical="center"/>
      <protection hidden="1"/>
    </xf>
    <xf numFmtId="1" fontId="11" fillId="6" borderId="0" xfId="0" applyNumberFormat="1" applyFont="1" applyFill="1" applyAlignment="1" applyProtection="1">
      <alignment vertical="center"/>
      <protection hidden="1"/>
    </xf>
    <xf numFmtId="0" fontId="23" fillId="6" borderId="0" xfId="0" applyFont="1" applyFill="1" applyProtection="1">
      <protection hidden="1"/>
    </xf>
    <xf numFmtId="0" fontId="24" fillId="6" borderId="0" xfId="0" applyFont="1" applyFill="1" applyAlignment="1" applyProtection="1">
      <alignment horizontal="right"/>
      <protection hidden="1"/>
    </xf>
    <xf numFmtId="0" fontId="18" fillId="6" borderId="0" xfId="0" applyFont="1" applyFill="1" applyProtection="1">
      <protection hidden="1"/>
    </xf>
    <xf numFmtId="0" fontId="12" fillId="6" borderId="0" xfId="0" applyFont="1" applyFill="1"/>
    <xf numFmtId="0" fontId="19" fillId="6" borderId="0" xfId="0" applyFont="1" applyFill="1" applyAlignment="1" applyProtection="1">
      <alignment horizontal="center" vertical="center"/>
      <protection locked="0"/>
    </xf>
    <xf numFmtId="0" fontId="12" fillId="6" borderId="1" xfId="0" applyFont="1" applyFill="1" applyBorder="1" applyAlignment="1" applyProtection="1">
      <alignment vertical="center"/>
      <protection hidden="1"/>
    </xf>
    <xf numFmtId="0" fontId="12" fillId="6" borderId="2" xfId="0" applyFont="1" applyFill="1" applyBorder="1" applyAlignment="1" applyProtection="1">
      <alignment vertical="center"/>
      <protection hidden="1"/>
    </xf>
    <xf numFmtId="0" fontId="12" fillId="6" borderId="3" xfId="0" applyFont="1" applyFill="1" applyBorder="1" applyAlignment="1" applyProtection="1">
      <alignment vertical="center"/>
      <protection hidden="1"/>
    </xf>
    <xf numFmtId="0" fontId="12" fillId="6" borderId="4" xfId="0" applyFont="1" applyFill="1" applyBorder="1" applyAlignment="1" applyProtection="1">
      <alignment vertical="center"/>
      <protection hidden="1"/>
    </xf>
    <xf numFmtId="0" fontId="12" fillId="6" borderId="0" xfId="0" applyFont="1" applyFill="1" applyAlignment="1" applyProtection="1">
      <alignment vertical="center" wrapText="1"/>
      <protection hidden="1"/>
    </xf>
    <xf numFmtId="0" fontId="12" fillId="6" borderId="5" xfId="0" applyFont="1" applyFill="1" applyBorder="1" applyAlignment="1" applyProtection="1">
      <alignment vertical="center" wrapText="1"/>
      <protection hidden="1"/>
    </xf>
    <xf numFmtId="0" fontId="11" fillId="6" borderId="0" xfId="0" applyFont="1" applyFill="1" applyAlignment="1" applyProtection="1">
      <alignment vertical="center" wrapText="1"/>
      <protection hidden="1"/>
    </xf>
    <xf numFmtId="0" fontId="12" fillId="6" borderId="6" xfId="0" applyFont="1" applyFill="1" applyBorder="1" applyAlignment="1" applyProtection="1">
      <alignment vertical="center"/>
      <protection hidden="1"/>
    </xf>
    <xf numFmtId="0" fontId="12" fillId="6" borderId="7" xfId="0" applyFont="1" applyFill="1" applyBorder="1" applyAlignment="1" applyProtection="1">
      <alignment vertical="center"/>
      <protection hidden="1"/>
    </xf>
    <xf numFmtId="0" fontId="12" fillId="6" borderId="8" xfId="0" applyFont="1" applyFill="1" applyBorder="1" applyAlignment="1" applyProtection="1">
      <alignment vertical="center"/>
      <protection hidden="1"/>
    </xf>
    <xf numFmtId="0" fontId="12" fillId="6" borderId="0" xfId="0" applyFont="1" applyFill="1" applyAlignment="1" applyProtection="1">
      <alignment horizontal="left" vertical="center"/>
      <protection hidden="1"/>
    </xf>
    <xf numFmtId="0" fontId="12" fillId="6" borderId="0" xfId="0" applyFont="1" applyFill="1" applyAlignment="1" applyProtection="1">
      <alignment horizontal="center" vertical="center"/>
      <protection locked="0"/>
    </xf>
    <xf numFmtId="0" fontId="11" fillId="6" borderId="0" xfId="0" applyFont="1" applyFill="1" applyAlignment="1" applyProtection="1">
      <alignment vertical="center"/>
      <protection locked="0"/>
    </xf>
    <xf numFmtId="0" fontId="12" fillId="6" borderId="2" xfId="0" applyFont="1" applyFill="1" applyBorder="1" applyAlignment="1" applyProtection="1">
      <alignment vertical="center" wrapText="1"/>
      <protection hidden="1"/>
    </xf>
    <xf numFmtId="0" fontId="11" fillId="6" borderId="0" xfId="0" applyFont="1" applyFill="1" applyAlignment="1" applyProtection="1">
      <alignment horizontal="right" vertical="center" wrapText="1"/>
      <protection hidden="1"/>
    </xf>
    <xf numFmtId="9" fontId="20" fillId="6" borderId="4" xfId="0" applyNumberFormat="1" applyFont="1" applyFill="1" applyBorder="1" applyAlignment="1" applyProtection="1">
      <alignment horizontal="left" vertical="center"/>
      <protection hidden="1"/>
    </xf>
    <xf numFmtId="0" fontId="12" fillId="6" borderId="0" xfId="0" applyFont="1" applyFill="1" applyAlignment="1" applyProtection="1">
      <alignment horizontal="right" vertical="center"/>
      <protection hidden="1"/>
    </xf>
    <xf numFmtId="0" fontId="12" fillId="6" borderId="5" xfId="0" applyFont="1" applyFill="1" applyBorder="1" applyAlignment="1" applyProtection="1">
      <alignment horizontal="right" vertical="center"/>
      <protection hidden="1"/>
    </xf>
    <xf numFmtId="0" fontId="11" fillId="6" borderId="0" xfId="0" applyFont="1" applyFill="1" applyAlignment="1" applyProtection="1">
      <alignment horizontal="right" vertical="center"/>
      <protection hidden="1"/>
    </xf>
    <xf numFmtId="0" fontId="12" fillId="6" borderId="6" xfId="0" applyFont="1" applyFill="1" applyBorder="1" applyAlignment="1" applyProtection="1">
      <alignment horizontal="right" vertical="center"/>
      <protection hidden="1"/>
    </xf>
    <xf numFmtId="0" fontId="12" fillId="6" borderId="7" xfId="0" applyFont="1" applyFill="1" applyBorder="1" applyAlignment="1" applyProtection="1">
      <alignment horizontal="right" vertical="center"/>
      <protection hidden="1"/>
    </xf>
    <xf numFmtId="0" fontId="12" fillId="6" borderId="8" xfId="0" applyFont="1" applyFill="1" applyBorder="1" applyAlignment="1" applyProtection="1">
      <alignment horizontal="right" vertical="center"/>
      <protection hidden="1"/>
    </xf>
    <xf numFmtId="0" fontId="25" fillId="4" borderId="0" xfId="10" quotePrefix="1" applyFill="1"/>
    <xf numFmtId="0" fontId="25" fillId="4" borderId="0" xfId="10" applyFill="1"/>
    <xf numFmtId="0" fontId="26" fillId="4" borderId="0" xfId="10" applyFont="1" applyFill="1"/>
    <xf numFmtId="0" fontId="25" fillId="4" borderId="9" xfId="10" quotePrefix="1" applyFill="1" applyBorder="1"/>
    <xf numFmtId="0" fontId="25" fillId="5" borderId="9" xfId="10" quotePrefix="1" applyFill="1" applyBorder="1"/>
    <xf numFmtId="0" fontId="25" fillId="0" borderId="0" xfId="10"/>
    <xf numFmtId="1" fontId="11" fillId="6" borderId="0" xfId="0" applyNumberFormat="1" applyFont="1" applyFill="1" applyProtection="1">
      <protection hidden="1"/>
    </xf>
    <xf numFmtId="164" fontId="6" fillId="6" borderId="0" xfId="0" applyNumberFormat="1" applyFont="1" applyFill="1" applyProtection="1">
      <protection hidden="1"/>
    </xf>
    <xf numFmtId="167" fontId="12" fillId="6" borderId="0" xfId="1" applyNumberFormat="1" applyFont="1" applyFill="1" applyBorder="1" applyAlignment="1" applyProtection="1">
      <alignment horizontal="right" vertical="center"/>
      <protection hidden="1"/>
    </xf>
    <xf numFmtId="0" fontId="0" fillId="0" borderId="9" xfId="0" applyBorder="1"/>
    <xf numFmtId="164" fontId="0" fillId="6" borderId="0" xfId="0" applyNumberFormat="1" applyFill="1" applyAlignment="1" applyProtection="1">
      <alignment vertical="center"/>
      <protection hidden="1"/>
    </xf>
    <xf numFmtId="0" fontId="1" fillId="0" borderId="9" xfId="0" applyFont="1" applyBorder="1"/>
    <xf numFmtId="0" fontId="32" fillId="0" borderId="9" xfId="0" applyFont="1" applyBorder="1" applyAlignment="1">
      <alignment horizontal="center"/>
    </xf>
    <xf numFmtId="0" fontId="0" fillId="0" borderId="9" xfId="0" applyBorder="1" applyAlignment="1">
      <alignment horizontal="left" vertical="center" wrapText="1"/>
    </xf>
    <xf numFmtId="0" fontId="0" fillId="0" borderId="0" xfId="0" applyAlignment="1">
      <alignment wrapText="1"/>
    </xf>
    <xf numFmtId="0" fontId="32" fillId="0" borderId="9" xfId="0" applyFont="1" applyBorder="1" applyAlignment="1">
      <alignment horizontal="left" vertical="center"/>
    </xf>
    <xf numFmtId="0" fontId="32" fillId="0" borderId="9" xfId="0" applyFont="1" applyBorder="1" applyAlignment="1">
      <alignment horizontal="left" vertical="center" wrapText="1"/>
    </xf>
    <xf numFmtId="0" fontId="0" fillId="0" borderId="0" xfId="0" applyAlignment="1">
      <alignment horizontal="left" vertical="center"/>
    </xf>
    <xf numFmtId="0" fontId="0" fillId="0" borderId="9" xfId="0" applyBorder="1" applyAlignment="1">
      <alignment horizontal="left" vertical="center"/>
    </xf>
    <xf numFmtId="0" fontId="42" fillId="6" borderId="0" xfId="0" applyFont="1" applyFill="1" applyAlignment="1" applyProtection="1">
      <alignment vertical="center"/>
      <protection hidden="1"/>
    </xf>
    <xf numFmtId="1" fontId="11" fillId="6" borderId="0" xfId="0" applyNumberFormat="1" applyFont="1" applyFill="1" applyAlignment="1" applyProtection="1">
      <alignment horizontal="right"/>
      <protection hidden="1"/>
    </xf>
    <xf numFmtId="165" fontId="11" fillId="6" borderId="0" xfId="0" applyNumberFormat="1" applyFont="1" applyFill="1" applyProtection="1">
      <protection hidden="1"/>
    </xf>
    <xf numFmtId="169" fontId="11" fillId="6" borderId="0" xfId="0" applyNumberFormat="1" applyFont="1" applyFill="1" applyProtection="1">
      <protection hidden="1"/>
    </xf>
    <xf numFmtId="0" fontId="26" fillId="0" borderId="9" xfId="0" applyFont="1" applyBorder="1" applyAlignment="1">
      <alignment vertical="center" wrapText="1"/>
    </xf>
    <xf numFmtId="0" fontId="26" fillId="0" borderId="9" xfId="0" applyFont="1" applyBorder="1"/>
    <xf numFmtId="0" fontId="1" fillId="0" borderId="0" xfId="0" applyFont="1"/>
    <xf numFmtId="2" fontId="26" fillId="0" borderId="9" xfId="0" applyNumberFormat="1" applyFont="1" applyBorder="1" applyAlignment="1">
      <alignment vertical="center" wrapText="1"/>
    </xf>
    <xf numFmtId="2" fontId="26" fillId="0" borderId="9" xfId="0" applyNumberFormat="1" applyFont="1" applyBorder="1"/>
    <xf numFmtId="2" fontId="0" fillId="6" borderId="0" xfId="0" applyNumberFormat="1" applyFill="1" applyProtection="1">
      <protection hidden="1"/>
    </xf>
    <xf numFmtId="2" fontId="11" fillId="6" borderId="0" xfId="0" applyNumberFormat="1" applyFont="1" applyFill="1" applyProtection="1">
      <protection hidden="1"/>
    </xf>
    <xf numFmtId="0" fontId="43" fillId="6" borderId="0" xfId="0" applyFont="1" applyFill="1" applyProtection="1">
      <protection hidden="1"/>
    </xf>
    <xf numFmtId="2" fontId="43" fillId="6" borderId="0" xfId="0" applyNumberFormat="1" applyFont="1" applyFill="1" applyProtection="1">
      <protection hidden="1"/>
    </xf>
    <xf numFmtId="0" fontId="16" fillId="6" borderId="0" xfId="0" applyFont="1" applyFill="1" applyAlignment="1" applyProtection="1">
      <alignment vertical="top" wrapText="1"/>
      <protection hidden="1"/>
    </xf>
    <xf numFmtId="167" fontId="29" fillId="8" borderId="9" xfId="1" applyNumberFormat="1" applyFont="1" applyFill="1" applyBorder="1" applyAlignment="1" applyProtection="1">
      <alignment horizontal="center" vertical="center" wrapText="1"/>
      <protection locked="0"/>
    </xf>
    <xf numFmtId="0" fontId="3" fillId="6" borderId="10" xfId="0" applyFont="1" applyFill="1" applyBorder="1" applyProtection="1">
      <protection hidden="1"/>
    </xf>
    <xf numFmtId="0" fontId="3" fillId="6" borderId="11" xfId="0" applyFont="1" applyFill="1" applyBorder="1" applyProtection="1">
      <protection hidden="1"/>
    </xf>
    <xf numFmtId="0" fontId="3" fillId="6" borderId="12" xfId="0" applyFont="1" applyFill="1" applyBorder="1" applyProtection="1">
      <protection hidden="1"/>
    </xf>
    <xf numFmtId="0" fontId="3" fillId="6" borderId="13" xfId="0" applyFont="1" applyFill="1" applyBorder="1" applyProtection="1">
      <protection hidden="1"/>
    </xf>
    <xf numFmtId="49" fontId="0" fillId="0" borderId="9" xfId="0" applyNumberFormat="1" applyBorder="1" applyAlignment="1">
      <alignment horizontal="left" vertical="center" wrapText="1"/>
    </xf>
    <xf numFmtId="164" fontId="4" fillId="6" borderId="0" xfId="0" applyNumberFormat="1" applyFont="1" applyFill="1" applyAlignment="1" applyProtection="1">
      <alignment vertical="center"/>
      <protection hidden="1"/>
    </xf>
    <xf numFmtId="0" fontId="0" fillId="0" borderId="0" xfId="0" applyAlignment="1">
      <alignment horizontal="center" vertical="center" wrapText="1"/>
    </xf>
    <xf numFmtId="0" fontId="0" fillId="0" borderId="0" xfId="0" applyAlignment="1">
      <alignment horizontal="left" vertical="center" wrapText="1"/>
    </xf>
    <xf numFmtId="164" fontId="11" fillId="6" borderId="0" xfId="0" applyNumberFormat="1" applyFont="1" applyFill="1" applyProtection="1">
      <protection hidden="1"/>
    </xf>
    <xf numFmtId="0" fontId="12" fillId="6" borderId="0" xfId="0" applyFont="1" applyFill="1" applyProtection="1">
      <protection hidden="1"/>
    </xf>
    <xf numFmtId="170" fontId="11" fillId="6" borderId="0" xfId="0" applyNumberFormat="1" applyFont="1" applyFill="1" applyProtection="1">
      <protection hidden="1"/>
    </xf>
    <xf numFmtId="0" fontId="12" fillId="6" borderId="3" xfId="0" applyFont="1" applyFill="1" applyBorder="1" applyAlignment="1" applyProtection="1">
      <alignment horizontal="right" vertical="center"/>
      <protection hidden="1"/>
    </xf>
    <xf numFmtId="0" fontId="0" fillId="0" borderId="9" xfId="0" applyBorder="1" applyAlignment="1">
      <alignment wrapText="1"/>
    </xf>
    <xf numFmtId="0" fontId="0" fillId="0" borderId="9" xfId="0" applyBorder="1" applyAlignment="1">
      <alignment vertical="center" wrapText="1"/>
    </xf>
    <xf numFmtId="0" fontId="0" fillId="0" borderId="9" xfId="0" applyBorder="1" applyAlignment="1">
      <alignment horizontal="left" wrapText="1"/>
    </xf>
    <xf numFmtId="0" fontId="1" fillId="0" borderId="9" xfId="0" applyFont="1" applyBorder="1" applyAlignment="1">
      <alignment wrapText="1"/>
    </xf>
    <xf numFmtId="0" fontId="44" fillId="9" borderId="14" xfId="0" applyFont="1" applyFill="1" applyBorder="1" applyAlignment="1">
      <alignment horizontal="left" vertical="center"/>
    </xf>
    <xf numFmtId="0" fontId="44" fillId="9" borderId="15" xfId="0" applyFont="1" applyFill="1" applyBorder="1" applyAlignment="1">
      <alignment horizontal="left" vertical="center"/>
    </xf>
    <xf numFmtId="168" fontId="45" fillId="9" borderId="15" xfId="1" applyNumberFormat="1" applyFont="1" applyFill="1" applyBorder="1" applyAlignment="1" applyProtection="1">
      <alignment vertical="center"/>
    </xf>
    <xf numFmtId="168" fontId="45" fillId="9" borderId="16" xfId="1" applyNumberFormat="1" applyFont="1" applyFill="1" applyBorder="1" applyAlignment="1" applyProtection="1">
      <alignment vertical="center"/>
    </xf>
    <xf numFmtId="0" fontId="46" fillId="0" borderId="17" xfId="0" applyFont="1" applyBorder="1" applyAlignment="1">
      <alignment horizontal="left" vertical="center"/>
    </xf>
    <xf numFmtId="0" fontId="47" fillId="0" borderId="0" xfId="0" applyFont="1" applyAlignment="1">
      <alignment vertical="center"/>
    </xf>
    <xf numFmtId="168" fontId="48" fillId="10" borderId="0" xfId="1" applyNumberFormat="1" applyFont="1" applyFill="1" applyBorder="1" applyAlignment="1" applyProtection="1">
      <alignment vertical="center"/>
    </xf>
    <xf numFmtId="167" fontId="29" fillId="11" borderId="9" xfId="1" applyNumberFormat="1" applyFont="1" applyFill="1" applyBorder="1" applyAlignment="1" applyProtection="1">
      <alignment horizontal="center" vertical="center" wrapText="1"/>
    </xf>
    <xf numFmtId="168" fontId="49" fillId="10" borderId="17" xfId="1" applyNumberFormat="1" applyFont="1" applyFill="1" applyBorder="1" applyAlignment="1" applyProtection="1">
      <alignment horizontal="center" vertical="center" wrapText="1"/>
    </xf>
    <xf numFmtId="0" fontId="50" fillId="10" borderId="0" xfId="0" applyFont="1" applyFill="1" applyAlignment="1">
      <alignment vertical="center"/>
    </xf>
    <xf numFmtId="0" fontId="50" fillId="10" borderId="12" xfId="0" applyFont="1" applyFill="1" applyBorder="1" applyAlignment="1">
      <alignment vertical="center"/>
    </xf>
    <xf numFmtId="0" fontId="30" fillId="10" borderId="18" xfId="0" applyFont="1" applyFill="1" applyBorder="1" applyAlignment="1">
      <alignment horizontal="center" vertical="center" wrapText="1"/>
    </xf>
    <xf numFmtId="168" fontId="51" fillId="9" borderId="9" xfId="1" applyNumberFormat="1" applyFont="1" applyFill="1" applyBorder="1" applyAlignment="1" applyProtection="1">
      <alignment horizontal="center" vertical="center" wrapText="1"/>
    </xf>
    <xf numFmtId="0" fontId="52" fillId="10" borderId="18" xfId="0" applyFont="1" applyFill="1" applyBorder="1" applyAlignment="1">
      <alignment horizontal="center" vertical="center" wrapText="1"/>
    </xf>
    <xf numFmtId="167" fontId="29" fillId="11" borderId="19" xfId="1" applyNumberFormat="1" applyFont="1" applyFill="1" applyBorder="1" applyAlignment="1" applyProtection="1">
      <alignment horizontal="center" vertical="center" wrapText="1"/>
    </xf>
    <xf numFmtId="167" fontId="29" fillId="0" borderId="9" xfId="1" applyNumberFormat="1" applyFont="1" applyFill="1" applyBorder="1" applyAlignment="1" applyProtection="1">
      <alignment horizontal="center" vertical="center" wrapText="1"/>
      <protection locked="0"/>
    </xf>
    <xf numFmtId="164" fontId="12" fillId="6" borderId="0" xfId="1" applyFont="1" applyFill="1" applyBorder="1" applyAlignment="1" applyProtection="1">
      <alignment horizontal="center" vertical="center"/>
    </xf>
    <xf numFmtId="164" fontId="11" fillId="6" borderId="0" xfId="1" applyFont="1" applyFill="1" applyBorder="1" applyAlignment="1" applyProtection="1">
      <alignment horizontal="center" vertical="center"/>
    </xf>
    <xf numFmtId="0" fontId="53" fillId="2" borderId="0" xfId="0" applyFont="1" applyFill="1" applyAlignment="1">
      <alignment horizontal="center" vertical="center"/>
    </xf>
    <xf numFmtId="0" fontId="19" fillId="6" borderId="0" xfId="0" applyFont="1" applyFill="1" applyAlignment="1">
      <alignment horizontal="center" vertical="center"/>
    </xf>
    <xf numFmtId="0" fontId="12" fillId="6" borderId="0" xfId="0" applyFont="1" applyFill="1" applyAlignment="1">
      <alignment horizontal="center" vertical="center"/>
    </xf>
    <xf numFmtId="0" fontId="11" fillId="6" borderId="0" xfId="0" applyFont="1" applyFill="1" applyAlignment="1">
      <alignment vertical="center"/>
    </xf>
    <xf numFmtId="2" fontId="53" fillId="2" borderId="0" xfId="1" applyNumberFormat="1" applyFont="1" applyFill="1" applyBorder="1" applyAlignment="1" applyProtection="1">
      <alignment horizontal="left" vertical="center"/>
      <protection hidden="1"/>
    </xf>
    <xf numFmtId="2" fontId="53" fillId="2" borderId="0" xfId="0" applyNumberFormat="1" applyFont="1" applyFill="1" applyAlignment="1" applyProtection="1">
      <alignment horizontal="right"/>
      <protection hidden="1"/>
    </xf>
    <xf numFmtId="0" fontId="11" fillId="7" borderId="0" xfId="0" applyFont="1" applyFill="1"/>
    <xf numFmtId="0" fontId="28" fillId="10" borderId="17" xfId="1" applyNumberFormat="1" applyFont="1" applyFill="1" applyBorder="1" applyAlignment="1" applyProtection="1">
      <alignment horizontal="left" vertical="center" wrapText="1"/>
    </xf>
    <xf numFmtId="0" fontId="28" fillId="10" borderId="0" xfId="1" applyNumberFormat="1" applyFont="1" applyFill="1" applyBorder="1" applyAlignment="1" applyProtection="1">
      <alignment horizontal="left" vertical="center" wrapText="1"/>
    </xf>
    <xf numFmtId="9" fontId="12" fillId="6" borderId="20" xfId="0" applyNumberFormat="1" applyFont="1" applyFill="1" applyBorder="1" applyAlignment="1" applyProtection="1">
      <alignment horizontal="center" vertical="center"/>
      <protection locked="0"/>
    </xf>
    <xf numFmtId="9" fontId="12" fillId="6" borderId="21" xfId="0" applyNumberFormat="1" applyFont="1" applyFill="1" applyBorder="1" applyAlignment="1" applyProtection="1">
      <alignment horizontal="center" vertical="center"/>
      <protection locked="0"/>
    </xf>
    <xf numFmtId="0" fontId="19" fillId="6" borderId="22" xfId="0" applyFont="1" applyFill="1" applyBorder="1" applyAlignment="1" applyProtection="1">
      <alignment horizontal="center" vertical="center"/>
      <protection locked="0"/>
    </xf>
    <xf numFmtId="0" fontId="19" fillId="6" borderId="23" xfId="0" applyFont="1" applyFill="1" applyBorder="1" applyAlignment="1" applyProtection="1">
      <alignment horizontal="center" vertical="center"/>
      <protection locked="0"/>
    </xf>
    <xf numFmtId="0" fontId="18" fillId="6" borderId="0" xfId="0" applyFont="1" applyFill="1" applyAlignment="1" applyProtection="1">
      <alignment horizontal="left" vertical="center"/>
      <protection hidden="1"/>
    </xf>
    <xf numFmtId="1" fontId="12" fillId="6" borderId="20" xfId="0" applyNumberFormat="1" applyFont="1" applyFill="1" applyBorder="1" applyAlignment="1" applyProtection="1">
      <alignment horizontal="center" vertical="center"/>
      <protection locked="0"/>
    </xf>
    <xf numFmtId="1" fontId="12" fillId="6" borderId="21" xfId="0" applyNumberFormat="1" applyFont="1" applyFill="1" applyBorder="1" applyAlignment="1" applyProtection="1">
      <alignment horizontal="center" vertical="center"/>
      <protection locked="0"/>
    </xf>
    <xf numFmtId="0" fontId="34" fillId="6" borderId="0" xfId="0" applyFont="1" applyFill="1" applyAlignment="1" applyProtection="1">
      <alignment horizontal="left" vertical="center" wrapText="1"/>
      <protection hidden="1"/>
    </xf>
    <xf numFmtId="0" fontId="35" fillId="7" borderId="0" xfId="0" applyFont="1" applyFill="1" applyAlignment="1" applyProtection="1">
      <alignment horizontal="left" vertical="top" wrapText="1"/>
      <protection hidden="1"/>
    </xf>
    <xf numFmtId="0" fontId="16" fillId="6" borderId="0" xfId="0" applyFont="1" applyFill="1" applyAlignment="1" applyProtection="1">
      <alignment horizontal="left" vertical="top" wrapText="1"/>
      <protection hidden="1"/>
    </xf>
    <xf numFmtId="0" fontId="54" fillId="7" borderId="0" xfId="0" applyFont="1" applyFill="1" applyAlignment="1" applyProtection="1">
      <alignment horizontal="left" vertical="top" wrapText="1"/>
      <protection hidden="1"/>
    </xf>
    <xf numFmtId="1" fontId="12" fillId="6" borderId="20" xfId="0" applyNumberFormat="1" applyFont="1" applyFill="1" applyBorder="1" applyAlignment="1" applyProtection="1">
      <alignment horizontal="right" vertical="center"/>
      <protection locked="0"/>
    </xf>
    <xf numFmtId="1" fontId="12" fillId="6" borderId="21" xfId="0" applyNumberFormat="1" applyFont="1" applyFill="1" applyBorder="1" applyAlignment="1" applyProtection="1">
      <alignment horizontal="right" vertical="center"/>
      <protection locked="0"/>
    </xf>
    <xf numFmtId="165" fontId="12" fillId="6" borderId="20" xfId="0" applyNumberFormat="1" applyFont="1" applyFill="1" applyBorder="1" applyAlignment="1" applyProtection="1">
      <alignment horizontal="right" vertical="center"/>
      <protection locked="0"/>
    </xf>
    <xf numFmtId="165" fontId="12" fillId="6" borderId="21" xfId="0" applyNumberFormat="1" applyFont="1" applyFill="1" applyBorder="1" applyAlignment="1" applyProtection="1">
      <alignment horizontal="right" vertical="center"/>
      <protection locked="0"/>
    </xf>
    <xf numFmtId="164" fontId="12" fillId="6" borderId="20" xfId="1" applyFont="1" applyFill="1" applyBorder="1" applyAlignment="1" applyProtection="1">
      <alignment horizontal="center" vertical="center"/>
      <protection locked="0"/>
    </xf>
    <xf numFmtId="164" fontId="12" fillId="6" borderId="21" xfId="1" applyFont="1" applyFill="1" applyBorder="1" applyAlignment="1" applyProtection="1">
      <alignment horizontal="center" vertical="center"/>
      <protection locked="0"/>
    </xf>
    <xf numFmtId="0" fontId="18" fillId="6" borderId="0" xfId="0" applyFont="1" applyFill="1" applyAlignment="1" applyProtection="1">
      <alignment vertical="center"/>
      <protection hidden="1"/>
    </xf>
    <xf numFmtId="0" fontId="27" fillId="2" borderId="27" xfId="0" applyFont="1" applyFill="1" applyBorder="1" applyAlignment="1" applyProtection="1">
      <alignment horizontal="center" vertical="center"/>
      <protection hidden="1"/>
    </xf>
    <xf numFmtId="0" fontId="27" fillId="2" borderId="19" xfId="0" applyFont="1" applyFill="1" applyBorder="1" applyAlignment="1" applyProtection="1">
      <alignment horizontal="center" vertical="center"/>
      <protection hidden="1"/>
    </xf>
    <xf numFmtId="0" fontId="55" fillId="7" borderId="0" xfId="0" applyFont="1" applyFill="1" applyAlignment="1" applyProtection="1">
      <alignment horizontal="left" vertical="top" wrapText="1"/>
      <protection hidden="1"/>
    </xf>
    <xf numFmtId="2" fontId="12" fillId="6" borderId="20" xfId="0" applyNumberFormat="1" applyFont="1" applyFill="1" applyBorder="1" applyAlignment="1" applyProtection="1">
      <alignment horizontal="right" vertical="center"/>
      <protection locked="0"/>
    </xf>
    <xf numFmtId="2" fontId="12" fillId="6" borderId="21" xfId="0" applyNumberFormat="1" applyFont="1" applyFill="1" applyBorder="1" applyAlignment="1" applyProtection="1">
      <alignment horizontal="right" vertical="center"/>
      <protection locked="0"/>
    </xf>
    <xf numFmtId="0" fontId="0" fillId="0" borderId="9" xfId="0" applyBorder="1" applyAlignment="1">
      <alignment horizontal="center" vertical="center" wrapText="1"/>
    </xf>
    <xf numFmtId="0" fontId="32" fillId="0" borderId="24" xfId="0" applyFont="1" applyBorder="1" applyAlignment="1">
      <alignment horizontal="center"/>
    </xf>
    <xf numFmtId="0" fontId="32" fillId="0" borderId="25"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25" xfId="0" applyFont="1" applyBorder="1" applyAlignment="1">
      <alignment horizontal="center"/>
    </xf>
    <xf numFmtId="0" fontId="28" fillId="10" borderId="17" xfId="1" applyNumberFormat="1" applyFont="1" applyFill="1" applyBorder="1" applyAlignment="1" applyProtection="1">
      <alignment horizontal="left" vertical="center" wrapText="1"/>
    </xf>
    <xf numFmtId="0" fontId="28" fillId="10" borderId="0" xfId="1" applyNumberFormat="1" applyFont="1" applyFill="1" applyBorder="1" applyAlignment="1" applyProtection="1">
      <alignment horizontal="left" vertical="center" wrapText="1"/>
    </xf>
    <xf numFmtId="168" fontId="51" fillId="9" borderId="24" xfId="1" applyNumberFormat="1" applyFont="1" applyFill="1" applyBorder="1" applyAlignment="1" applyProtection="1">
      <alignment horizontal="center" vertical="center" wrapText="1"/>
    </xf>
    <xf numFmtId="168" fontId="51" fillId="9" borderId="25" xfId="1" applyNumberFormat="1" applyFont="1" applyFill="1" applyBorder="1" applyAlignment="1" applyProtection="1">
      <alignment horizontal="center" vertical="center" wrapText="1"/>
    </xf>
  </cellXfs>
  <cellStyles count="57">
    <cellStyle name="Comma" xfId="1" builtinId="3"/>
    <cellStyle name="Euro" xfId="2" xr:uid="{00000000-0005-0000-0000-000001000000}"/>
    <cellStyle name="Normal" xfId="0" builtinId="0"/>
    <cellStyle name="Normal 11" xfId="3" xr:uid="{00000000-0005-0000-0000-000003000000}"/>
    <cellStyle name="Normal 14" xfId="4" xr:uid="{00000000-0005-0000-0000-000004000000}"/>
    <cellStyle name="Normal 15" xfId="5" xr:uid="{00000000-0005-0000-0000-000005000000}"/>
    <cellStyle name="Normal 16" xfId="6" xr:uid="{00000000-0005-0000-0000-000006000000}"/>
    <cellStyle name="Normal 17" xfId="7" xr:uid="{00000000-0005-0000-0000-000007000000}"/>
    <cellStyle name="Normal 18" xfId="8" xr:uid="{00000000-0005-0000-0000-000008000000}"/>
    <cellStyle name="Normal 19" xfId="9" xr:uid="{00000000-0005-0000-0000-000009000000}"/>
    <cellStyle name="Normal 2" xfId="10" xr:uid="{00000000-0005-0000-0000-00000A000000}"/>
    <cellStyle name="Normal 2 2" xfId="11"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5" xfId="17" xr:uid="{00000000-0005-0000-0000-000011000000}"/>
    <cellStyle name="Normal 26" xfId="18" xr:uid="{00000000-0005-0000-0000-000012000000}"/>
    <cellStyle name="Normal 27" xfId="19" xr:uid="{00000000-0005-0000-0000-000013000000}"/>
    <cellStyle name="Normal 28" xfId="20" xr:uid="{00000000-0005-0000-0000-000014000000}"/>
    <cellStyle name="Normal 29" xfId="21" xr:uid="{00000000-0005-0000-0000-000015000000}"/>
    <cellStyle name="Normal 3" xfId="22" xr:uid="{00000000-0005-0000-0000-000016000000}"/>
    <cellStyle name="Normal 30" xfId="23" xr:uid="{00000000-0005-0000-0000-000017000000}"/>
    <cellStyle name="Normal 31" xfId="24" xr:uid="{00000000-0005-0000-0000-000018000000}"/>
    <cellStyle name="Normal 32" xfId="25" xr:uid="{00000000-0005-0000-0000-000019000000}"/>
    <cellStyle name="Normal 33" xfId="26" xr:uid="{00000000-0005-0000-0000-00001A000000}"/>
    <cellStyle name="Normal 34" xfId="27" xr:uid="{00000000-0005-0000-0000-00001B000000}"/>
    <cellStyle name="Normal 35" xfId="28" xr:uid="{00000000-0005-0000-0000-00001C000000}"/>
    <cellStyle name="Normal 36" xfId="29" xr:uid="{00000000-0005-0000-0000-00001D000000}"/>
    <cellStyle name="Normal 37" xfId="30" xr:uid="{00000000-0005-0000-0000-00001E000000}"/>
    <cellStyle name="Normal 38" xfId="31" xr:uid="{00000000-0005-0000-0000-00001F000000}"/>
    <cellStyle name="Normal 39" xfId="32" xr:uid="{00000000-0005-0000-0000-000020000000}"/>
    <cellStyle name="Normal 4" xfId="33" xr:uid="{00000000-0005-0000-0000-000021000000}"/>
    <cellStyle name="Normal 40" xfId="34" xr:uid="{00000000-0005-0000-0000-000022000000}"/>
    <cellStyle name="Normal 41" xfId="35" xr:uid="{00000000-0005-0000-0000-000023000000}"/>
    <cellStyle name="Normal 42" xfId="36" xr:uid="{00000000-0005-0000-0000-000024000000}"/>
    <cellStyle name="Normal 43" xfId="37" xr:uid="{00000000-0005-0000-0000-000025000000}"/>
    <cellStyle name="Normal 44" xfId="38" xr:uid="{00000000-0005-0000-0000-000026000000}"/>
    <cellStyle name="Normal 45" xfId="39" xr:uid="{00000000-0005-0000-0000-000027000000}"/>
    <cellStyle name="Normal 46" xfId="40" xr:uid="{00000000-0005-0000-0000-000028000000}"/>
    <cellStyle name="Normal 47" xfId="41" xr:uid="{00000000-0005-0000-0000-000029000000}"/>
    <cellStyle name="Normal 48" xfId="42" xr:uid="{00000000-0005-0000-0000-00002A000000}"/>
    <cellStyle name="Normal 49" xfId="43" xr:uid="{00000000-0005-0000-0000-00002B000000}"/>
    <cellStyle name="Normal 50" xfId="44" xr:uid="{00000000-0005-0000-0000-00002C000000}"/>
    <cellStyle name="Normal 51" xfId="45" xr:uid="{00000000-0005-0000-0000-00002D000000}"/>
    <cellStyle name="Normal 52" xfId="46" xr:uid="{00000000-0005-0000-0000-00002E000000}"/>
    <cellStyle name="Normal 53" xfId="47" xr:uid="{00000000-0005-0000-0000-00002F000000}"/>
    <cellStyle name="Normal 54" xfId="48" xr:uid="{00000000-0005-0000-0000-000030000000}"/>
    <cellStyle name="Normal 55" xfId="49" xr:uid="{00000000-0005-0000-0000-000031000000}"/>
    <cellStyle name="Normal 56" xfId="50" xr:uid="{00000000-0005-0000-0000-000032000000}"/>
    <cellStyle name="Normal 57" xfId="51" xr:uid="{00000000-0005-0000-0000-000033000000}"/>
    <cellStyle name="Normal 58" xfId="52" xr:uid="{00000000-0005-0000-0000-000034000000}"/>
    <cellStyle name="Normal 59" xfId="53" xr:uid="{00000000-0005-0000-0000-000035000000}"/>
    <cellStyle name="Normal 60" xfId="54" xr:uid="{00000000-0005-0000-0000-000036000000}"/>
    <cellStyle name="Normal 61" xfId="55" xr:uid="{00000000-0005-0000-0000-000037000000}"/>
    <cellStyle name="Percent" xfId="56" builtinId="5"/>
  </cellStyles>
  <dxfs count="48">
    <dxf>
      <font>
        <b/>
        <i val="0"/>
        <color rgb="FFFF000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lor rgb="FFFF000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rgb="FFFF0000"/>
      </font>
    </dxf>
    <dxf>
      <font>
        <color theme="0"/>
      </font>
    </dxf>
    <dxf>
      <font>
        <b val="0"/>
        <i val="0"/>
        <condense val="0"/>
        <extend val="0"/>
        <color indexed="8"/>
      </font>
    </dxf>
    <dxf>
      <fill>
        <patternFill patternType="solid"/>
      </fill>
    </dxf>
    <dxf>
      <font>
        <color theme="0"/>
      </font>
    </dxf>
    <dxf>
      <font>
        <color theme="0"/>
      </font>
    </dxf>
    <dxf>
      <font>
        <color theme="0"/>
      </font>
    </dxf>
    <dxf>
      <font>
        <color theme="0"/>
      </font>
    </dxf>
    <dxf>
      <font>
        <color theme="0"/>
      </font>
    </dxf>
    <dxf>
      <font>
        <color rgb="FFFF0000"/>
      </font>
    </dxf>
    <dxf>
      <font>
        <color theme="0"/>
      </font>
    </dxf>
    <dxf>
      <font>
        <b val="0"/>
        <i val="0"/>
        <condense val="0"/>
        <extend val="0"/>
        <color indexed="8"/>
      </font>
    </dxf>
    <dxf>
      <fill>
        <patternFill patternType="sol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7.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5.png"/><Relationship Id="rId1" Type="http://schemas.openxmlformats.org/officeDocument/2006/relationships/image" Target="../media/image1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34</xdr:row>
      <xdr:rowOff>0</xdr:rowOff>
    </xdr:from>
    <xdr:to>
      <xdr:col>2</xdr:col>
      <xdr:colOff>0</xdr:colOff>
      <xdr:row>39</xdr:row>
      <xdr:rowOff>133350</xdr:rowOff>
    </xdr:to>
    <xdr:pic>
      <xdr:nvPicPr>
        <xdr:cNvPr id="19881" name="Picture 6">
          <a:extLst>
            <a:ext uri="{FF2B5EF4-FFF2-40B4-BE49-F238E27FC236}">
              <a16:creationId xmlns:a16="http://schemas.microsoft.com/office/drawing/2014/main" id="{5D483324-64A5-4420-BF38-AF2E49F5E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417050"/>
          <a:ext cx="1473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19882" name="Picture 5">
          <a:extLst>
            <a:ext uri="{FF2B5EF4-FFF2-40B4-BE49-F238E27FC236}">
              <a16:creationId xmlns:a16="http://schemas.microsoft.com/office/drawing/2014/main" id="{F5CBDF13-8395-4D07-95A8-01F3EC7C32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450" y="279400"/>
          <a:ext cx="23495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221615</xdr:colOff>
      <xdr:row>3</xdr:row>
      <xdr:rowOff>801174</xdr:rowOff>
    </xdr:from>
    <xdr:to>
      <xdr:col>2</xdr:col>
      <xdr:colOff>595580</xdr:colOff>
      <xdr:row>3</xdr:row>
      <xdr:rowOff>801174</xdr:rowOff>
    </xdr:to>
    <xdr:cxnSp macro="">
      <xdr:nvCxnSpPr>
        <xdr:cNvPr id="7" name="Straight Connector 6">
          <a:extLst>
            <a:ext uri="{FF2B5EF4-FFF2-40B4-BE49-F238E27FC236}">
              <a16:creationId xmlns:a16="http://schemas.microsoft.com/office/drawing/2014/main" id="{48C8CF37-89D4-4065-97D4-88F8F2FBE161}"/>
            </a:ext>
          </a:extLst>
        </xdr:cNvPr>
        <xdr:cNvCxnSpPr/>
      </xdr:nvCxnSpPr>
      <xdr:spPr>
        <a:xfrm flipV="1">
          <a:off x="215265" y="2553774"/>
          <a:ext cx="1897911"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196850</xdr:colOff>
      <xdr:row>3</xdr:row>
      <xdr:rowOff>512445</xdr:rowOff>
    </xdr:from>
    <xdr:to>
      <xdr:col>3</xdr:col>
      <xdr:colOff>764887</xdr:colOff>
      <xdr:row>3</xdr:row>
      <xdr:rowOff>512445</xdr:rowOff>
    </xdr:to>
    <xdr:cxnSp macro="">
      <xdr:nvCxnSpPr>
        <xdr:cNvPr id="8" name="Straight Connector 7">
          <a:extLst>
            <a:ext uri="{FF2B5EF4-FFF2-40B4-BE49-F238E27FC236}">
              <a16:creationId xmlns:a16="http://schemas.microsoft.com/office/drawing/2014/main" id="{474A4607-7E18-4C82-971E-E0CD0D5CCE47}"/>
            </a:ext>
          </a:extLst>
        </xdr:cNvPr>
        <xdr:cNvCxnSpPr/>
      </xdr:nvCxnSpPr>
      <xdr:spPr>
        <a:xfrm>
          <a:off x="190500" y="2265045"/>
          <a:ext cx="3076314"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0</xdr:colOff>
      <xdr:row>0</xdr:row>
      <xdr:rowOff>139700</xdr:rowOff>
    </xdr:from>
    <xdr:to>
      <xdr:col>6</xdr:col>
      <xdr:colOff>0</xdr:colOff>
      <xdr:row>1</xdr:row>
      <xdr:rowOff>0</xdr:rowOff>
    </xdr:to>
    <xdr:pic>
      <xdr:nvPicPr>
        <xdr:cNvPr id="19885" name="Picture 9">
          <a:extLst>
            <a:ext uri="{FF2B5EF4-FFF2-40B4-BE49-F238E27FC236}">
              <a16:creationId xmlns:a16="http://schemas.microsoft.com/office/drawing/2014/main" id="{C290B5DC-8E46-4610-B0A1-CF337068A5A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347" t="14893" r="1881" b="25555"/>
        <a:stretch>
          <a:fillRect/>
        </a:stretch>
      </xdr:blipFill>
      <xdr:spPr bwMode="auto">
        <a:xfrm>
          <a:off x="3848100" y="139700"/>
          <a:ext cx="21399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260350</xdr:colOff>
      <xdr:row>3</xdr:row>
      <xdr:rowOff>260350</xdr:rowOff>
    </xdr:from>
    <xdr:to>
      <xdr:col>8</xdr:col>
      <xdr:colOff>38100</xdr:colOff>
      <xdr:row>3</xdr:row>
      <xdr:rowOff>971550</xdr:rowOff>
    </xdr:to>
    <xdr:pic>
      <xdr:nvPicPr>
        <xdr:cNvPr id="19886" name="Picture 6">
          <a:extLst>
            <a:ext uri="{FF2B5EF4-FFF2-40B4-BE49-F238E27FC236}">
              <a16:creationId xmlns:a16="http://schemas.microsoft.com/office/drawing/2014/main" id="{8226B42B-890D-4F5E-909E-46BE091307C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07150" y="2012950"/>
          <a:ext cx="43815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26222</xdr:colOff>
      <xdr:row>5</xdr:row>
      <xdr:rowOff>131333</xdr:rowOff>
    </xdr:from>
    <xdr:to>
      <xdr:col>7</xdr:col>
      <xdr:colOff>648060</xdr:colOff>
      <xdr:row>5</xdr:row>
      <xdr:rowOff>131333</xdr:rowOff>
    </xdr:to>
    <xdr:cxnSp macro="">
      <xdr:nvCxnSpPr>
        <xdr:cNvPr id="11" name="Straight Connector 10">
          <a:extLst>
            <a:ext uri="{FF2B5EF4-FFF2-40B4-BE49-F238E27FC236}">
              <a16:creationId xmlns:a16="http://schemas.microsoft.com/office/drawing/2014/main" id="{D0E7A96C-D592-4825-A97B-D0C8849D8648}"/>
            </a:ext>
          </a:extLst>
        </xdr:cNvPr>
        <xdr:cNvCxnSpPr/>
      </xdr:nvCxnSpPr>
      <xdr:spPr>
        <a:xfrm>
          <a:off x="241487" y="3444128"/>
          <a:ext cx="6180090" cy="0"/>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34</xdr:row>
      <xdr:rowOff>0</xdr:rowOff>
    </xdr:from>
    <xdr:to>
      <xdr:col>2</xdr:col>
      <xdr:colOff>0</xdr:colOff>
      <xdr:row>39</xdr:row>
      <xdr:rowOff>133350</xdr:rowOff>
    </xdr:to>
    <xdr:pic>
      <xdr:nvPicPr>
        <xdr:cNvPr id="21675" name="Picture 6">
          <a:extLst>
            <a:ext uri="{FF2B5EF4-FFF2-40B4-BE49-F238E27FC236}">
              <a16:creationId xmlns:a16="http://schemas.microsoft.com/office/drawing/2014/main" id="{BE4795E1-1B1E-43D2-B433-6C5CC154E4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417050"/>
          <a:ext cx="1473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21676" name="Picture 5">
          <a:extLst>
            <a:ext uri="{FF2B5EF4-FFF2-40B4-BE49-F238E27FC236}">
              <a16:creationId xmlns:a16="http://schemas.microsoft.com/office/drawing/2014/main" id="{9FCDE58B-27FE-4772-AB3C-9CC39AA7E6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450" y="279400"/>
          <a:ext cx="23495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218439</xdr:colOff>
      <xdr:row>3</xdr:row>
      <xdr:rowOff>762000</xdr:rowOff>
    </xdr:from>
    <xdr:to>
      <xdr:col>4</xdr:col>
      <xdr:colOff>321789</xdr:colOff>
      <xdr:row>3</xdr:row>
      <xdr:rowOff>762000</xdr:rowOff>
    </xdr:to>
    <xdr:cxnSp macro="">
      <xdr:nvCxnSpPr>
        <xdr:cNvPr id="4" name="Straight Connector 3">
          <a:extLst>
            <a:ext uri="{FF2B5EF4-FFF2-40B4-BE49-F238E27FC236}">
              <a16:creationId xmlns:a16="http://schemas.microsoft.com/office/drawing/2014/main" id="{23BD87D9-7C0B-4D8D-87A2-B788BC74315C}"/>
            </a:ext>
          </a:extLst>
        </xdr:cNvPr>
        <xdr:cNvCxnSpPr/>
      </xdr:nvCxnSpPr>
      <xdr:spPr>
        <a:xfrm flipV="1">
          <a:off x="218439" y="2514600"/>
          <a:ext cx="3780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3</xdr:row>
      <xdr:rowOff>504825</xdr:rowOff>
    </xdr:from>
    <xdr:to>
      <xdr:col>1</xdr:col>
      <xdr:colOff>1238250</xdr:colOff>
      <xdr:row>3</xdr:row>
      <xdr:rowOff>504825</xdr:rowOff>
    </xdr:to>
    <xdr:cxnSp macro="">
      <xdr:nvCxnSpPr>
        <xdr:cNvPr id="5" name="Straight Connector 4">
          <a:extLst>
            <a:ext uri="{FF2B5EF4-FFF2-40B4-BE49-F238E27FC236}">
              <a16:creationId xmlns:a16="http://schemas.microsoft.com/office/drawing/2014/main" id="{84F69BF6-8549-4E2A-8B3F-A88B25EC75C5}"/>
            </a:ext>
          </a:extLst>
        </xdr:cNvPr>
        <xdr:cNvCxnSpPr/>
      </xdr:nvCxnSpPr>
      <xdr:spPr>
        <a:xfrm flipV="1">
          <a:off x="209550" y="2257425"/>
          <a:ext cx="1247775"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26222</xdr:colOff>
      <xdr:row>5</xdr:row>
      <xdr:rowOff>131333</xdr:rowOff>
    </xdr:from>
    <xdr:to>
      <xdr:col>7</xdr:col>
      <xdr:colOff>648060</xdr:colOff>
      <xdr:row>5</xdr:row>
      <xdr:rowOff>131333</xdr:rowOff>
    </xdr:to>
    <xdr:cxnSp macro="">
      <xdr:nvCxnSpPr>
        <xdr:cNvPr id="8" name="Straight Connector 7">
          <a:extLst>
            <a:ext uri="{FF2B5EF4-FFF2-40B4-BE49-F238E27FC236}">
              <a16:creationId xmlns:a16="http://schemas.microsoft.com/office/drawing/2014/main" id="{90B4C5F7-CF99-4D8E-888A-D31A371ED706}"/>
            </a:ext>
          </a:extLst>
        </xdr:cNvPr>
        <xdr:cNvCxnSpPr/>
      </xdr:nvCxnSpPr>
      <xdr:spPr>
        <a:xfrm>
          <a:off x="245297" y="3474608"/>
          <a:ext cx="6244740" cy="0"/>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1066800</xdr:colOff>
      <xdr:row>0</xdr:row>
      <xdr:rowOff>0</xdr:rowOff>
    </xdr:from>
    <xdr:to>
      <xdr:col>8</xdr:col>
      <xdr:colOff>303126</xdr:colOff>
      <xdr:row>0</xdr:row>
      <xdr:rowOff>801734</xdr:rowOff>
    </xdr:to>
    <xdr:pic>
      <xdr:nvPicPr>
        <xdr:cNvPr id="9" name="Picture 8">
          <a:extLst>
            <a:ext uri="{FF2B5EF4-FFF2-40B4-BE49-F238E27FC236}">
              <a16:creationId xmlns:a16="http://schemas.microsoft.com/office/drawing/2014/main" id="{85C6EB9B-2B9A-45F2-A2E6-4E52E6E41BE5}"/>
            </a:ext>
          </a:extLst>
        </xdr:cNvPr>
        <xdr:cNvPicPr>
          <a:picLocks noChangeAspect="1"/>
        </xdr:cNvPicPr>
      </xdr:nvPicPr>
      <xdr:blipFill rotWithShape="1">
        <a:blip xmlns:r="http://schemas.openxmlformats.org/officeDocument/2006/relationships" r:embed="rId3"/>
        <a:srcRect t="8148"/>
        <a:stretch/>
      </xdr:blipFill>
      <xdr:spPr>
        <a:xfrm>
          <a:off x="4914900" y="0"/>
          <a:ext cx="2198601" cy="801734"/>
        </a:xfrm>
        <a:prstGeom prst="rect">
          <a:avLst/>
        </a:prstGeom>
      </xdr:spPr>
    </xdr:pic>
    <xdr:clientData/>
  </xdr:twoCellAnchor>
  <xdr:twoCellAnchor editAs="oneCell">
    <xdr:from>
      <xdr:col>7</xdr:col>
      <xdr:colOff>447675</xdr:colOff>
      <xdr:row>3</xdr:row>
      <xdr:rowOff>38100</xdr:rowOff>
    </xdr:from>
    <xdr:to>
      <xdr:col>8</xdr:col>
      <xdr:colOff>377825</xdr:colOff>
      <xdr:row>3</xdr:row>
      <xdr:rowOff>1007303</xdr:rowOff>
    </xdr:to>
    <xdr:pic>
      <xdr:nvPicPr>
        <xdr:cNvPr id="10" name="Picture 6">
          <a:extLst>
            <a:ext uri="{FF2B5EF4-FFF2-40B4-BE49-F238E27FC236}">
              <a16:creationId xmlns:a16="http://schemas.microsoft.com/office/drawing/2014/main" id="{0BD9B036-4E3D-4D15-A9F7-08BD286DD90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00825" y="1790700"/>
          <a:ext cx="587375" cy="969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xdr:colOff>
      <xdr:row>29</xdr:row>
      <xdr:rowOff>0</xdr:rowOff>
    </xdr:from>
    <xdr:to>
      <xdr:col>1</xdr:col>
      <xdr:colOff>1390650</xdr:colOff>
      <xdr:row>34</xdr:row>
      <xdr:rowOff>133350</xdr:rowOff>
    </xdr:to>
    <xdr:pic>
      <xdr:nvPicPr>
        <xdr:cNvPr id="17776" name="Picture 6">
          <a:extLst>
            <a:ext uri="{FF2B5EF4-FFF2-40B4-BE49-F238E27FC236}">
              <a16:creationId xmlns:a16="http://schemas.microsoft.com/office/drawing/2014/main" id="{405A6A6E-0052-447A-828C-6784C6D8DB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8775700"/>
          <a:ext cx="14795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17777" name="Picture 5">
          <a:extLst>
            <a:ext uri="{FF2B5EF4-FFF2-40B4-BE49-F238E27FC236}">
              <a16:creationId xmlns:a16="http://schemas.microsoft.com/office/drawing/2014/main" id="{7912AE1D-BF1F-4433-A949-8E8DACA6F6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450" y="279400"/>
          <a:ext cx="26924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38734</xdr:colOff>
      <xdr:row>3</xdr:row>
      <xdr:rowOff>762000</xdr:rowOff>
    </xdr:from>
    <xdr:to>
      <xdr:col>3</xdr:col>
      <xdr:colOff>1000309</xdr:colOff>
      <xdr:row>3</xdr:row>
      <xdr:rowOff>762000</xdr:rowOff>
    </xdr:to>
    <xdr:cxnSp macro="">
      <xdr:nvCxnSpPr>
        <xdr:cNvPr id="4" name="Straight Connector 3">
          <a:extLst>
            <a:ext uri="{FF2B5EF4-FFF2-40B4-BE49-F238E27FC236}">
              <a16:creationId xmlns:a16="http://schemas.microsoft.com/office/drawing/2014/main" id="{BC218C9E-00D6-4CE9-8A72-A220B09EBE61}"/>
            </a:ext>
          </a:extLst>
        </xdr:cNvPr>
        <xdr:cNvCxnSpPr/>
      </xdr:nvCxnSpPr>
      <xdr:spPr>
        <a:xfrm flipV="1">
          <a:off x="257809" y="2514600"/>
          <a:ext cx="3600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26035</xdr:colOff>
      <xdr:row>3</xdr:row>
      <xdr:rowOff>495300</xdr:rowOff>
    </xdr:from>
    <xdr:to>
      <xdr:col>1</xdr:col>
      <xdr:colOff>1250035</xdr:colOff>
      <xdr:row>3</xdr:row>
      <xdr:rowOff>495300</xdr:rowOff>
    </xdr:to>
    <xdr:cxnSp macro="">
      <xdr:nvCxnSpPr>
        <xdr:cNvPr id="5" name="Straight Connector 4">
          <a:extLst>
            <a:ext uri="{FF2B5EF4-FFF2-40B4-BE49-F238E27FC236}">
              <a16:creationId xmlns:a16="http://schemas.microsoft.com/office/drawing/2014/main" id="{711C70E4-B6C7-4744-9B26-53F02C826853}"/>
            </a:ext>
          </a:extLst>
        </xdr:cNvPr>
        <xdr:cNvCxnSpPr/>
      </xdr:nvCxnSpPr>
      <xdr:spPr>
        <a:xfrm flipV="1">
          <a:off x="245110" y="2247900"/>
          <a:ext cx="1224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447675</xdr:colOff>
      <xdr:row>3</xdr:row>
      <xdr:rowOff>44450</xdr:rowOff>
    </xdr:from>
    <xdr:to>
      <xdr:col>8</xdr:col>
      <xdr:colOff>377825</xdr:colOff>
      <xdr:row>3</xdr:row>
      <xdr:rowOff>1010478</xdr:rowOff>
    </xdr:to>
    <xdr:pic>
      <xdr:nvPicPr>
        <xdr:cNvPr id="17781" name="Picture 6">
          <a:extLst>
            <a:ext uri="{FF2B5EF4-FFF2-40B4-BE49-F238E27FC236}">
              <a16:creationId xmlns:a16="http://schemas.microsoft.com/office/drawing/2014/main" id="{00795909-791A-4285-A5AC-94855DDB64E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0" y="1797050"/>
          <a:ext cx="587375" cy="96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26222</xdr:colOff>
      <xdr:row>5</xdr:row>
      <xdr:rowOff>131333</xdr:rowOff>
    </xdr:from>
    <xdr:to>
      <xdr:col>7</xdr:col>
      <xdr:colOff>648060</xdr:colOff>
      <xdr:row>5</xdr:row>
      <xdr:rowOff>131333</xdr:rowOff>
    </xdr:to>
    <xdr:cxnSp macro="">
      <xdr:nvCxnSpPr>
        <xdr:cNvPr id="8" name="Straight Connector 7">
          <a:extLst>
            <a:ext uri="{FF2B5EF4-FFF2-40B4-BE49-F238E27FC236}">
              <a16:creationId xmlns:a16="http://schemas.microsoft.com/office/drawing/2014/main" id="{4A05FCE3-A400-4DC2-9628-594FACF2EB14}"/>
            </a:ext>
          </a:extLst>
        </xdr:cNvPr>
        <xdr:cNvCxnSpPr/>
      </xdr:nvCxnSpPr>
      <xdr:spPr>
        <a:xfrm>
          <a:off x="241487" y="3442223"/>
          <a:ext cx="6124684" cy="0"/>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601749</xdr:colOff>
      <xdr:row>0</xdr:row>
      <xdr:rowOff>0</xdr:rowOff>
    </xdr:from>
    <xdr:to>
      <xdr:col>8</xdr:col>
      <xdr:colOff>314325</xdr:colOff>
      <xdr:row>0</xdr:row>
      <xdr:rowOff>801734</xdr:rowOff>
    </xdr:to>
    <xdr:pic>
      <xdr:nvPicPr>
        <xdr:cNvPr id="2" name="Picture 1">
          <a:extLst>
            <a:ext uri="{FF2B5EF4-FFF2-40B4-BE49-F238E27FC236}">
              <a16:creationId xmlns:a16="http://schemas.microsoft.com/office/drawing/2014/main" id="{B19B0EFF-BF25-4EE3-A71A-7350F2C2D65F}"/>
            </a:ext>
          </a:extLst>
        </xdr:cNvPr>
        <xdr:cNvPicPr>
          <a:picLocks noChangeAspect="1"/>
        </xdr:cNvPicPr>
      </xdr:nvPicPr>
      <xdr:blipFill rotWithShape="1">
        <a:blip xmlns:r="http://schemas.openxmlformats.org/officeDocument/2006/relationships" r:embed="rId4"/>
        <a:srcRect t="8148"/>
        <a:stretch/>
      </xdr:blipFill>
      <xdr:spPr>
        <a:xfrm>
          <a:off x="4992774" y="0"/>
          <a:ext cx="2198601" cy="8017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17</xdr:row>
      <xdr:rowOff>0</xdr:rowOff>
    </xdr:from>
    <xdr:to>
      <xdr:col>23</xdr:col>
      <xdr:colOff>0</xdr:colOff>
      <xdr:row>22</xdr:row>
      <xdr:rowOff>38100</xdr:rowOff>
    </xdr:to>
    <xdr:pic>
      <xdr:nvPicPr>
        <xdr:cNvPr id="22541" name="Picture 1">
          <a:extLst>
            <a:ext uri="{FF2B5EF4-FFF2-40B4-BE49-F238E27FC236}">
              <a16:creationId xmlns:a16="http://schemas.microsoft.com/office/drawing/2014/main" id="{BB45CE2E-17BC-4D8D-89EB-E24772FDA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3700" y="6457950"/>
          <a:ext cx="10363200" cy="185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2216150</xdr:colOff>
      <xdr:row>15</xdr:row>
      <xdr:rowOff>571500</xdr:rowOff>
    </xdr:from>
    <xdr:to>
      <xdr:col>6</xdr:col>
      <xdr:colOff>0</xdr:colOff>
      <xdr:row>17</xdr:row>
      <xdr:rowOff>933450</xdr:rowOff>
    </xdr:to>
    <xdr:cxnSp macro="">
      <xdr:nvCxnSpPr>
        <xdr:cNvPr id="22542" name="Straight Arrow Connector 3">
          <a:extLst>
            <a:ext uri="{FF2B5EF4-FFF2-40B4-BE49-F238E27FC236}">
              <a16:creationId xmlns:a16="http://schemas.microsoft.com/office/drawing/2014/main" id="{FF26B6BB-E482-4363-A88D-8FBF7853B259}"/>
            </a:ext>
          </a:extLst>
        </xdr:cNvPr>
        <xdr:cNvCxnSpPr>
          <a:cxnSpLocks noChangeShapeType="1"/>
          <a:endCxn id="22541" idx="1"/>
        </xdr:cNvCxnSpPr>
      </xdr:nvCxnSpPr>
      <xdr:spPr bwMode="auto">
        <a:xfrm>
          <a:off x="7537450" y="5708650"/>
          <a:ext cx="3016250" cy="1682750"/>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76200</xdr:colOff>
      <xdr:row>11</xdr:row>
      <xdr:rowOff>342900</xdr:rowOff>
    </xdr:from>
    <xdr:to>
      <xdr:col>11</xdr:col>
      <xdr:colOff>133350</xdr:colOff>
      <xdr:row>13</xdr:row>
      <xdr:rowOff>1530350</xdr:rowOff>
    </xdr:to>
    <xdr:pic>
      <xdr:nvPicPr>
        <xdr:cNvPr id="14594" name="Picture 1">
          <a:extLst>
            <a:ext uri="{FF2B5EF4-FFF2-40B4-BE49-F238E27FC236}">
              <a16:creationId xmlns:a16="http://schemas.microsoft.com/office/drawing/2014/main" id="{4029B92C-7735-4CD9-89C0-558AB4A99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3700" y="4025900"/>
          <a:ext cx="3714750" cy="297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107950</xdr:colOff>
      <xdr:row>11</xdr:row>
      <xdr:rowOff>635000</xdr:rowOff>
    </xdr:from>
    <xdr:to>
      <xdr:col>17</xdr:col>
      <xdr:colOff>152400</xdr:colOff>
      <xdr:row>13</xdr:row>
      <xdr:rowOff>1333500</xdr:rowOff>
    </xdr:to>
    <xdr:pic>
      <xdr:nvPicPr>
        <xdr:cNvPr id="14595" name="Picture 2">
          <a:extLst>
            <a:ext uri="{FF2B5EF4-FFF2-40B4-BE49-F238E27FC236}">
              <a16:creationId xmlns:a16="http://schemas.microsoft.com/office/drawing/2014/main" id="{49ABD16D-2DEA-4902-9349-19B24CC6C9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13050" y="4318000"/>
          <a:ext cx="3702050" cy="248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13</xdr:row>
      <xdr:rowOff>1050925</xdr:rowOff>
    </xdr:from>
    <xdr:to>
      <xdr:col>9</xdr:col>
      <xdr:colOff>285750</xdr:colOff>
      <xdr:row>15</xdr:row>
      <xdr:rowOff>250825</xdr:rowOff>
    </xdr:to>
    <xdr:cxnSp macro="">
      <xdr:nvCxnSpPr>
        <xdr:cNvPr id="5" name="Straight Arrow Connector 4">
          <a:extLst>
            <a:ext uri="{FF2B5EF4-FFF2-40B4-BE49-F238E27FC236}">
              <a16:creationId xmlns:a16="http://schemas.microsoft.com/office/drawing/2014/main" id="{F31FE944-23A0-4E6C-8F38-C65A0E496FE1}"/>
            </a:ext>
          </a:extLst>
        </xdr:cNvPr>
        <xdr:cNvCxnSpPr/>
      </xdr:nvCxnSpPr>
      <xdr:spPr bwMode="auto">
        <a:xfrm flipV="1">
          <a:off x="9334500" y="6457950"/>
          <a:ext cx="4600575" cy="12477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4292600</xdr:colOff>
      <xdr:row>11</xdr:row>
      <xdr:rowOff>1371600</xdr:rowOff>
    </xdr:from>
    <xdr:to>
      <xdr:col>16</xdr:col>
      <xdr:colOff>238193</xdr:colOff>
      <xdr:row>15</xdr:row>
      <xdr:rowOff>260350</xdr:rowOff>
    </xdr:to>
    <xdr:cxnSp macro="">
      <xdr:nvCxnSpPr>
        <xdr:cNvPr id="6" name="Straight Arrow Connector 5">
          <a:extLst>
            <a:ext uri="{FF2B5EF4-FFF2-40B4-BE49-F238E27FC236}">
              <a16:creationId xmlns:a16="http://schemas.microsoft.com/office/drawing/2014/main" id="{635E32D2-6243-47D6-9504-118FA0315460}"/>
            </a:ext>
          </a:extLst>
        </xdr:cNvPr>
        <xdr:cNvCxnSpPr/>
      </xdr:nvCxnSpPr>
      <xdr:spPr bwMode="auto">
        <a:xfrm flipV="1">
          <a:off x="9315450" y="4857750"/>
          <a:ext cx="8839200" cy="1238250"/>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50800</xdr:colOff>
      <xdr:row>16</xdr:row>
      <xdr:rowOff>501650</xdr:rowOff>
    </xdr:from>
    <xdr:to>
      <xdr:col>14</xdr:col>
      <xdr:colOff>450850</xdr:colOff>
      <xdr:row>33</xdr:row>
      <xdr:rowOff>12700</xdr:rowOff>
    </xdr:to>
    <xdr:pic>
      <xdr:nvPicPr>
        <xdr:cNvPr id="14598" name="Picture 14">
          <a:extLst>
            <a:ext uri="{FF2B5EF4-FFF2-40B4-BE49-F238E27FC236}">
              <a16:creationId xmlns:a16="http://schemas.microsoft.com/office/drawing/2014/main" id="{8671AC23-320E-45F8-9B44-DCC937382F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98300" y="9277350"/>
          <a:ext cx="5886450" cy="332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4016375</xdr:colOff>
      <xdr:row>16</xdr:row>
      <xdr:rowOff>428625</xdr:rowOff>
    </xdr:from>
    <xdr:to>
      <xdr:col>9</xdr:col>
      <xdr:colOff>571396</xdr:colOff>
      <xdr:row>32</xdr:row>
      <xdr:rowOff>47625</xdr:rowOff>
    </xdr:to>
    <xdr:cxnSp macro="">
      <xdr:nvCxnSpPr>
        <xdr:cNvPr id="12" name="Straight Arrow Connector 11">
          <a:extLst>
            <a:ext uri="{FF2B5EF4-FFF2-40B4-BE49-F238E27FC236}">
              <a16:creationId xmlns:a16="http://schemas.microsoft.com/office/drawing/2014/main" id="{5684514C-27B2-418C-8704-1D0921A455CB}"/>
            </a:ext>
          </a:extLst>
        </xdr:cNvPr>
        <xdr:cNvCxnSpPr/>
      </xdr:nvCxnSpPr>
      <xdr:spPr bwMode="auto">
        <a:xfrm>
          <a:off x="9058275" y="6962775"/>
          <a:ext cx="5162550" cy="32670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4041775</xdr:colOff>
      <xdr:row>16</xdr:row>
      <xdr:rowOff>409575</xdr:rowOff>
    </xdr:from>
    <xdr:to>
      <xdr:col>10</xdr:col>
      <xdr:colOff>200025</xdr:colOff>
      <xdr:row>20</xdr:row>
      <xdr:rowOff>254239</xdr:rowOff>
    </xdr:to>
    <xdr:cxnSp macro="">
      <xdr:nvCxnSpPr>
        <xdr:cNvPr id="13" name="Straight Arrow Connector 12">
          <a:extLst>
            <a:ext uri="{FF2B5EF4-FFF2-40B4-BE49-F238E27FC236}">
              <a16:creationId xmlns:a16="http://schemas.microsoft.com/office/drawing/2014/main" id="{4D7C83FC-855D-4D72-9B42-20E14E959BE7}"/>
            </a:ext>
          </a:extLst>
        </xdr:cNvPr>
        <xdr:cNvCxnSpPr/>
      </xdr:nvCxnSpPr>
      <xdr:spPr bwMode="auto">
        <a:xfrm>
          <a:off x="9077325" y="7429500"/>
          <a:ext cx="5381625" cy="12477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26222</xdr:colOff>
      <xdr:row>5</xdr:row>
      <xdr:rowOff>95250</xdr:rowOff>
    </xdr:from>
    <xdr:to>
      <xdr:col>8</xdr:col>
      <xdr:colOff>7620</xdr:colOff>
      <xdr:row>5</xdr:row>
      <xdr:rowOff>135087</xdr:rowOff>
    </xdr:to>
    <xdr:cxnSp macro="">
      <xdr:nvCxnSpPr>
        <xdr:cNvPr id="8" name="Straight Connector 7">
          <a:extLst>
            <a:ext uri="{FF2B5EF4-FFF2-40B4-BE49-F238E27FC236}">
              <a16:creationId xmlns:a16="http://schemas.microsoft.com/office/drawing/2014/main" id="{EB0CA985-3226-40DB-A48A-967E5E7F1C1E}"/>
            </a:ext>
          </a:extLst>
        </xdr:cNvPr>
        <xdr:cNvCxnSpPr/>
      </xdr:nvCxnSpPr>
      <xdr:spPr>
        <a:xfrm flipV="1">
          <a:off x="241487" y="3048000"/>
          <a:ext cx="8511988" cy="22748"/>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69850</xdr:colOff>
      <xdr:row>0</xdr:row>
      <xdr:rowOff>279400</xdr:rowOff>
    </xdr:from>
    <xdr:to>
      <xdr:col>2</xdr:col>
      <xdr:colOff>1123950</xdr:colOff>
      <xdr:row>2</xdr:row>
      <xdr:rowOff>838200</xdr:rowOff>
    </xdr:to>
    <xdr:pic>
      <xdr:nvPicPr>
        <xdr:cNvPr id="20756" name="Picture 5">
          <a:extLst>
            <a:ext uri="{FF2B5EF4-FFF2-40B4-BE49-F238E27FC236}">
              <a16:creationId xmlns:a16="http://schemas.microsoft.com/office/drawing/2014/main" id="{79DB854A-F2BE-4CD2-B736-8CA002193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79400"/>
          <a:ext cx="24384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29845</xdr:colOff>
      <xdr:row>3</xdr:row>
      <xdr:rowOff>771525</xdr:rowOff>
    </xdr:from>
    <xdr:to>
      <xdr:col>5</xdr:col>
      <xdr:colOff>373870</xdr:colOff>
      <xdr:row>3</xdr:row>
      <xdr:rowOff>771525</xdr:rowOff>
    </xdr:to>
    <xdr:cxnSp macro="">
      <xdr:nvCxnSpPr>
        <xdr:cNvPr id="20" name="Straight Connector 19">
          <a:extLst>
            <a:ext uri="{FF2B5EF4-FFF2-40B4-BE49-F238E27FC236}">
              <a16:creationId xmlns:a16="http://schemas.microsoft.com/office/drawing/2014/main" id="{A0E51BC3-81D3-4715-8CA0-983ECB21D140}"/>
            </a:ext>
          </a:extLst>
        </xdr:cNvPr>
        <xdr:cNvCxnSpPr/>
      </xdr:nvCxnSpPr>
      <xdr:spPr>
        <a:xfrm flipV="1">
          <a:off x="248920" y="2524125"/>
          <a:ext cx="4716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xdr:row>
      <xdr:rowOff>504825</xdr:rowOff>
    </xdr:from>
    <xdr:to>
      <xdr:col>1</xdr:col>
      <xdr:colOff>1219200</xdr:colOff>
      <xdr:row>3</xdr:row>
      <xdr:rowOff>504825</xdr:rowOff>
    </xdr:to>
    <xdr:cxnSp macro="">
      <xdr:nvCxnSpPr>
        <xdr:cNvPr id="21" name="Straight Connector 20">
          <a:extLst>
            <a:ext uri="{FF2B5EF4-FFF2-40B4-BE49-F238E27FC236}">
              <a16:creationId xmlns:a16="http://schemas.microsoft.com/office/drawing/2014/main" id="{B870F4D9-AB85-4E21-BFA8-46C09E80F86D}"/>
            </a:ext>
          </a:extLst>
        </xdr:cNvPr>
        <xdr:cNvCxnSpPr/>
      </xdr:nvCxnSpPr>
      <xdr:spPr>
        <a:xfrm flipV="1">
          <a:off x="225425" y="2257425"/>
          <a:ext cx="121285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387350</xdr:colOff>
      <xdr:row>2</xdr:row>
      <xdr:rowOff>733425</xdr:rowOff>
    </xdr:from>
    <xdr:to>
      <xdr:col>7</xdr:col>
      <xdr:colOff>990600</xdr:colOff>
      <xdr:row>3</xdr:row>
      <xdr:rowOff>873125</xdr:rowOff>
    </xdr:to>
    <xdr:pic>
      <xdr:nvPicPr>
        <xdr:cNvPr id="20760" name="Picture 6">
          <a:extLst>
            <a:ext uri="{FF2B5EF4-FFF2-40B4-BE49-F238E27FC236}">
              <a16:creationId xmlns:a16="http://schemas.microsoft.com/office/drawing/2014/main" id="{19882B91-3047-4791-A39E-1809F913FF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6800" y="1743075"/>
          <a:ext cx="603250" cy="88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977900</xdr:colOff>
      <xdr:row>0</xdr:row>
      <xdr:rowOff>0</xdr:rowOff>
    </xdr:from>
    <xdr:to>
      <xdr:col>7</xdr:col>
      <xdr:colOff>944476</xdr:colOff>
      <xdr:row>0</xdr:row>
      <xdr:rowOff>801734</xdr:rowOff>
    </xdr:to>
    <xdr:pic>
      <xdr:nvPicPr>
        <xdr:cNvPr id="9" name="Picture 8">
          <a:extLst>
            <a:ext uri="{FF2B5EF4-FFF2-40B4-BE49-F238E27FC236}">
              <a16:creationId xmlns:a16="http://schemas.microsoft.com/office/drawing/2014/main" id="{C2728480-D168-4E59-98AC-E852D67193CE}"/>
            </a:ext>
          </a:extLst>
        </xdr:cNvPr>
        <xdr:cNvPicPr>
          <a:picLocks noChangeAspect="1"/>
        </xdr:cNvPicPr>
      </xdr:nvPicPr>
      <xdr:blipFill rotWithShape="1">
        <a:blip xmlns:r="http://schemas.openxmlformats.org/officeDocument/2006/relationships" r:embed="rId3"/>
        <a:srcRect t="8148"/>
        <a:stretch/>
      </xdr:blipFill>
      <xdr:spPr>
        <a:xfrm>
          <a:off x="5768975" y="0"/>
          <a:ext cx="2201776" cy="8017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13</xdr:col>
      <xdr:colOff>133350</xdr:colOff>
      <xdr:row>45</xdr:row>
      <xdr:rowOff>19050</xdr:rowOff>
    </xdr:to>
    <xdr:pic>
      <xdr:nvPicPr>
        <xdr:cNvPr id="10324" name="Picture 1">
          <a:extLst>
            <a:ext uri="{FF2B5EF4-FFF2-40B4-BE49-F238E27FC236}">
              <a16:creationId xmlns:a16="http://schemas.microsoft.com/office/drawing/2014/main" id="{C33578B2-E772-45E4-A64F-59BB2A01C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495300"/>
          <a:ext cx="4400550" cy="695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291"/>
  <sheetViews>
    <sheetView showGridLines="0" topLeftCell="A25" zoomScaleNormal="100" workbookViewId="0">
      <selection activeCell="F59" sqref="F59"/>
    </sheetView>
  </sheetViews>
  <sheetFormatPr defaultColWidth="9.140625" defaultRowHeight="12.75"/>
  <cols>
    <col min="1" max="1" width="3.28515625" style="1" customWidth="1"/>
    <col min="2" max="2" width="19.85546875" style="1" customWidth="1"/>
    <col min="3" max="3" width="14.85546875" style="1" customWidth="1"/>
    <col min="4" max="4" width="17.140625" style="1" customWidth="1"/>
    <col min="5" max="5" width="16.42578125" style="1" customWidth="1"/>
    <col min="6" max="6" width="14.140625" style="1" customWidth="1"/>
    <col min="7" max="7" width="2.28515625" style="1" customWidth="1"/>
    <col min="8" max="8" width="9.42578125" style="1" customWidth="1"/>
    <col min="9" max="9" width="8.7109375" style="1" customWidth="1"/>
    <col min="10" max="10" width="20.28515625" style="1" bestFit="1" customWidth="1"/>
    <col min="11" max="11" width="12.85546875" style="1" bestFit="1" customWidth="1"/>
    <col min="12" max="12" width="9.140625" style="1"/>
    <col min="13" max="13" width="12.85546875" style="1" bestFit="1" customWidth="1"/>
    <col min="14" max="16384" width="9.140625" style="1"/>
  </cols>
  <sheetData>
    <row r="1" spans="1:11" s="20" customFormat="1" ht="64.900000000000006" customHeight="1"/>
    <row r="2" spans="1:11" s="20" customFormat="1" ht="15" customHeight="1">
      <c r="A2" s="21"/>
      <c r="B2" s="22"/>
      <c r="C2" s="22"/>
      <c r="D2" s="22"/>
      <c r="E2" s="22"/>
      <c r="F2" s="22"/>
      <c r="G2" s="22"/>
      <c r="H2" s="22"/>
    </row>
    <row r="3" spans="1:11" s="20" customFormat="1" ht="58.9" customHeight="1">
      <c r="A3" s="21"/>
      <c r="B3" s="23"/>
      <c r="C3" s="24"/>
      <c r="D3" s="25"/>
      <c r="E3" s="25" t="s">
        <v>0</v>
      </c>
      <c r="F3" s="179" t="s">
        <v>1</v>
      </c>
      <c r="G3" s="179"/>
      <c r="H3" s="179"/>
    </row>
    <row r="4" spans="1:11" s="20" customFormat="1" ht="81" customHeight="1">
      <c r="A4" s="21"/>
      <c r="B4" s="178" t="s">
        <v>2</v>
      </c>
      <c r="C4" s="178"/>
      <c r="D4" s="178"/>
      <c r="E4" s="178"/>
      <c r="F4" s="21"/>
    </row>
    <row r="5" spans="1:11" s="20" customFormat="1" ht="44.25" customHeight="1">
      <c r="A5" s="26"/>
      <c r="B5" s="27" t="s">
        <v>3</v>
      </c>
      <c r="C5" s="28">
        <v>1</v>
      </c>
      <c r="D5" s="27" t="s">
        <v>4</v>
      </c>
      <c r="E5" s="29">
        <v>44105</v>
      </c>
      <c r="F5" s="30"/>
      <c r="G5" s="21"/>
      <c r="I5" s="31"/>
      <c r="J5" s="32"/>
      <c r="K5" s="32"/>
    </row>
    <row r="6" spans="1:11" s="21" customFormat="1"/>
    <row r="7" spans="1:11" s="21" customFormat="1" ht="101.25" customHeight="1">
      <c r="B7" s="180" t="s">
        <v>5</v>
      </c>
      <c r="C7" s="180"/>
      <c r="D7" s="180"/>
      <c r="E7" s="180"/>
      <c r="F7" s="180"/>
      <c r="G7" s="180"/>
      <c r="H7" s="180"/>
      <c r="I7" s="33"/>
    </row>
    <row r="8" spans="1:11" s="10" customFormat="1" ht="3" customHeight="1">
      <c r="B8" s="12"/>
      <c r="C8" s="11"/>
      <c r="D8" s="17"/>
      <c r="E8" s="13"/>
      <c r="F8" s="11"/>
      <c r="G8" s="11"/>
    </row>
    <row r="9" spans="1:11" s="10" customFormat="1" ht="18" customHeight="1">
      <c r="B9" s="34"/>
      <c r="C9" s="34"/>
      <c r="D9" s="35"/>
      <c r="E9" s="36"/>
      <c r="F9" s="34"/>
      <c r="G9" s="34"/>
      <c r="H9" s="21"/>
      <c r="I9" s="21"/>
    </row>
    <row r="10" spans="1:11" s="3" customFormat="1" ht="17.25" customHeight="1">
      <c r="B10" s="37" t="s">
        <v>6</v>
      </c>
      <c r="C10" s="30"/>
      <c r="D10" s="30"/>
      <c r="E10" s="30"/>
      <c r="F10" s="30"/>
      <c r="G10" s="30"/>
      <c r="H10" s="21"/>
      <c r="I10" s="21"/>
    </row>
    <row r="11" spans="1:11" s="3" customFormat="1" ht="9.9499999999999993" customHeight="1">
      <c r="B11" s="38"/>
      <c r="C11" s="30"/>
      <c r="D11" s="30"/>
      <c r="E11" s="30"/>
      <c r="F11" s="30"/>
      <c r="G11" s="30"/>
      <c r="H11" s="21"/>
      <c r="I11" s="21"/>
    </row>
    <row r="12" spans="1:11" s="10" customFormat="1" ht="15.95" customHeight="1">
      <c r="B12" s="39"/>
      <c r="C12" s="30"/>
      <c r="D12" s="173">
        <v>4.5</v>
      </c>
      <c r="E12" s="175" t="s">
        <v>7</v>
      </c>
      <c r="F12" s="40" t="str">
        <f>IF(MOD(D12,1)&lt;=0,"",IF(MOD(D12,1)=0.5,"","ERROR: Rating must be in 0.5 star increment"))</f>
        <v/>
      </c>
      <c r="G12" s="30"/>
      <c r="H12" s="21"/>
      <c r="I12" s="21"/>
    </row>
    <row r="13" spans="1:11" s="10" customFormat="1" ht="11.25" customHeight="1">
      <c r="B13" s="41"/>
      <c r="C13" s="30"/>
      <c r="D13" s="174"/>
      <c r="E13" s="175"/>
      <c r="F13" s="30"/>
      <c r="G13" s="30"/>
      <c r="H13" s="21"/>
      <c r="I13" s="21"/>
    </row>
    <row r="14" spans="1:11" s="10" customFormat="1" ht="11.25" customHeight="1">
      <c r="B14" s="41"/>
      <c r="C14" s="30"/>
      <c r="D14" s="71"/>
      <c r="E14" s="36"/>
      <c r="F14" s="30"/>
      <c r="G14" s="30"/>
      <c r="H14" s="21"/>
      <c r="I14" s="21"/>
    </row>
    <row r="15" spans="1:11" s="3" customFormat="1" ht="17.25" customHeight="1">
      <c r="B15" s="37" t="s">
        <v>8</v>
      </c>
      <c r="C15" s="30"/>
      <c r="D15" s="30"/>
      <c r="E15" s="30"/>
      <c r="F15" s="30"/>
      <c r="G15" s="30"/>
      <c r="H15" s="21"/>
      <c r="I15" s="21"/>
      <c r="J15" s="14"/>
    </row>
    <row r="16" spans="1:11" s="3" customFormat="1" ht="9.9499999999999993" customHeight="1">
      <c r="B16" s="47"/>
      <c r="C16" s="47"/>
      <c r="D16" s="47"/>
      <c r="E16" s="47"/>
      <c r="F16" s="47"/>
      <c r="G16" s="47"/>
      <c r="H16" s="33"/>
      <c r="I16" s="33"/>
      <c r="J16" s="4"/>
    </row>
    <row r="17" spans="2:15" s="14" customFormat="1" ht="20.100000000000001" customHeight="1">
      <c r="B17" s="72" t="s">
        <v>9</v>
      </c>
      <c r="C17" s="73"/>
      <c r="D17" s="73"/>
      <c r="E17" s="73"/>
      <c r="F17" s="74"/>
      <c r="G17" s="57"/>
      <c r="H17" s="176" t="s">
        <v>10</v>
      </c>
      <c r="I17" s="177"/>
      <c r="J17" s="113" t="str">
        <f>IF(ISNA(C68),"ERROR: Please enter a valid postcode","")</f>
        <v/>
      </c>
    </row>
    <row r="18" spans="2:15" s="14" customFormat="1" ht="20.100000000000001" customHeight="1">
      <c r="B18" s="75" t="s">
        <v>11</v>
      </c>
      <c r="C18" s="76"/>
      <c r="D18" s="76"/>
      <c r="E18" s="76"/>
      <c r="F18" s="77"/>
      <c r="G18" s="78"/>
      <c r="H18" s="176">
        <v>52</v>
      </c>
      <c r="I18" s="177"/>
      <c r="K18" s="18"/>
      <c r="M18" s="18"/>
      <c r="O18" s="19"/>
    </row>
    <row r="19" spans="2:15" s="14" customFormat="1" ht="20.100000000000001" customHeight="1">
      <c r="B19" s="79" t="s">
        <v>12</v>
      </c>
      <c r="C19" s="80"/>
      <c r="D19" s="80"/>
      <c r="E19" s="80"/>
      <c r="F19" s="81"/>
      <c r="G19" s="57"/>
      <c r="H19" s="176">
        <v>6724</v>
      </c>
      <c r="I19" s="177"/>
      <c r="K19" s="18"/>
    </row>
    <row r="20" spans="2:15" s="14" customFormat="1" ht="12.75" customHeight="1">
      <c r="B20" s="82"/>
      <c r="C20" s="76"/>
      <c r="D20" s="76"/>
      <c r="E20" s="76"/>
      <c r="F20" s="76"/>
      <c r="G20" s="78"/>
      <c r="H20" s="83"/>
      <c r="I20" s="84"/>
    </row>
    <row r="21" spans="2:15" s="14" customFormat="1" ht="20.100000000000001" customHeight="1">
      <c r="B21" s="72" t="s">
        <v>13</v>
      </c>
      <c r="C21" s="85"/>
      <c r="D21" s="85"/>
      <c r="E21" s="85"/>
      <c r="F21" s="139" t="s">
        <v>14</v>
      </c>
      <c r="G21" s="86"/>
      <c r="H21" s="171">
        <v>0.57999999999999996</v>
      </c>
      <c r="I21" s="172"/>
    </row>
    <row r="22" spans="2:15" s="14" customFormat="1" ht="20.100000000000001" customHeight="1">
      <c r="B22" s="87" t="str">
        <f>IF(SUM(H21:H26)=1,"","ERROR: Percentage breakdown must total 100%")</f>
        <v/>
      </c>
      <c r="C22" s="88"/>
      <c r="D22" s="88"/>
      <c r="E22" s="88"/>
      <c r="F22" s="89" t="s">
        <v>15</v>
      </c>
      <c r="G22" s="90"/>
      <c r="H22" s="171">
        <v>0.16</v>
      </c>
      <c r="I22" s="172"/>
    </row>
    <row r="23" spans="2:15" s="14" customFormat="1" ht="20.100000000000001" customHeight="1">
      <c r="B23" s="87"/>
      <c r="C23" s="88"/>
      <c r="D23" s="88"/>
      <c r="E23" s="88"/>
      <c r="F23" s="89" t="s">
        <v>16</v>
      </c>
      <c r="G23" s="90"/>
      <c r="H23" s="171">
        <v>0.13</v>
      </c>
      <c r="I23" s="172"/>
    </row>
    <row r="24" spans="2:15" s="14" customFormat="1" ht="20.100000000000001" customHeight="1">
      <c r="B24" s="87"/>
      <c r="C24" s="88"/>
      <c r="D24" s="88"/>
      <c r="E24" s="88"/>
      <c r="F24" s="89" t="s">
        <v>17</v>
      </c>
      <c r="G24" s="90"/>
      <c r="H24" s="171">
        <v>0.05</v>
      </c>
      <c r="I24" s="172"/>
    </row>
    <row r="25" spans="2:15" s="14" customFormat="1" ht="20.100000000000001" customHeight="1">
      <c r="B25" s="75"/>
      <c r="C25" s="88"/>
      <c r="D25" s="88"/>
      <c r="E25" s="88"/>
      <c r="F25" s="89" t="s">
        <v>18</v>
      </c>
      <c r="G25" s="90"/>
      <c r="H25" s="171">
        <v>0.04</v>
      </c>
      <c r="I25" s="172"/>
    </row>
    <row r="26" spans="2:15" s="14" customFormat="1" ht="20.100000000000001" customHeight="1">
      <c r="B26" s="91"/>
      <c r="C26" s="92"/>
      <c r="D26" s="92"/>
      <c r="E26" s="92"/>
      <c r="F26" s="93" t="s">
        <v>19</v>
      </c>
      <c r="G26" s="90"/>
      <c r="H26" s="171">
        <v>0.04</v>
      </c>
      <c r="I26" s="172"/>
    </row>
    <row r="27" spans="2:15" s="3" customFormat="1" ht="19.5" customHeight="1">
      <c r="B27" s="48"/>
      <c r="C27" s="49"/>
      <c r="D27" s="49"/>
      <c r="E27" s="49"/>
      <c r="F27" s="49"/>
      <c r="G27" s="49"/>
      <c r="H27" s="42"/>
      <c r="I27" s="21"/>
    </row>
    <row r="28" spans="2:15" s="3" customFormat="1" ht="1.5" customHeight="1">
      <c r="B28" s="50"/>
      <c r="C28" s="51"/>
      <c r="D28" s="51"/>
      <c r="E28" s="51"/>
      <c r="F28" s="51"/>
      <c r="G28" s="51"/>
      <c r="H28" s="44"/>
      <c r="I28" s="43"/>
    </row>
    <row r="29" spans="2:15" s="3" customFormat="1" ht="17.25" customHeight="1">
      <c r="B29" s="37" t="s">
        <v>20</v>
      </c>
      <c r="C29" s="30"/>
      <c r="D29" s="30"/>
      <c r="E29" s="30"/>
      <c r="F29" s="30"/>
      <c r="G29" s="30"/>
      <c r="H29" s="21"/>
      <c r="I29" s="21"/>
    </row>
    <row r="30" spans="2:15" s="3" customFormat="1" ht="1.5" customHeight="1">
      <c r="B30" s="45"/>
      <c r="C30" s="45"/>
      <c r="D30" s="45"/>
      <c r="E30" s="45"/>
      <c r="F30" s="45"/>
      <c r="G30" s="45"/>
      <c r="H30" s="46"/>
      <c r="I30" s="46"/>
      <c r="J30" s="4"/>
    </row>
    <row r="31" spans="2:15" s="3" customFormat="1" ht="9.9499999999999993" customHeight="1">
      <c r="B31" s="21"/>
      <c r="C31" s="21"/>
      <c r="D31" s="21"/>
      <c r="E31" s="21"/>
      <c r="F31" s="52"/>
      <c r="G31" s="52"/>
      <c r="H31" s="21"/>
      <c r="I31" s="21"/>
      <c r="J31" s="5"/>
    </row>
    <row r="32" spans="2:15" s="3" customFormat="1" ht="9.9499999999999993" customHeight="1">
      <c r="B32" s="21"/>
      <c r="C32" s="21"/>
      <c r="D32" s="21"/>
      <c r="E32" s="21"/>
      <c r="F32" s="52"/>
      <c r="G32" s="52"/>
      <c r="H32" s="21"/>
      <c r="I32" s="21"/>
      <c r="J32" s="5"/>
    </row>
    <row r="33" spans="1:10" s="10" customFormat="1" ht="16.5" hidden="1" customHeight="1">
      <c r="B33" s="21"/>
      <c r="C33" s="53" t="s">
        <v>21</v>
      </c>
      <c r="D33" s="21"/>
      <c r="E33" s="21"/>
      <c r="F33" s="54">
        <f>IF(D12&lt;&gt;"",TRUNC(C75),"")</f>
        <v>66</v>
      </c>
      <c r="G33" s="55"/>
      <c r="H33" s="21"/>
      <c r="I33" s="21"/>
      <c r="J33" s="15"/>
    </row>
    <row r="34" spans="1:10" s="10" customFormat="1" ht="16.5" hidden="1" customHeight="1">
      <c r="B34" s="21"/>
      <c r="C34" s="53"/>
      <c r="D34" s="21"/>
      <c r="E34" s="21"/>
      <c r="F34" s="55"/>
      <c r="G34" s="55"/>
      <c r="H34" s="21"/>
      <c r="I34" s="21"/>
      <c r="J34" s="15"/>
    </row>
    <row r="35" spans="1:10" s="10" customFormat="1" ht="16.5" customHeight="1">
      <c r="B35" s="21"/>
      <c r="C35" s="56" t="s">
        <v>22</v>
      </c>
      <c r="D35" s="57"/>
      <c r="E35" s="57"/>
      <c r="F35" s="21"/>
      <c r="G35" s="21"/>
      <c r="H35" s="21"/>
      <c r="I35" s="57"/>
      <c r="J35" s="15"/>
    </row>
    <row r="36" spans="1:10" s="10" customFormat="1" ht="16.5" customHeight="1">
      <c r="B36" s="21"/>
      <c r="C36" s="58"/>
      <c r="D36" s="57"/>
      <c r="E36" s="60" t="s">
        <v>23</v>
      </c>
      <c r="F36" s="54">
        <f>IF(H17&lt;&gt;"",TRUNC((C77)/(C78+H22/H21*C79+H23/H21*C80+H24/H21*C81+H25/H21*C82+H26/H21*C83)),"")</f>
        <v>369489</v>
      </c>
      <c r="G36" s="61"/>
      <c r="H36" s="61" t="s">
        <v>24</v>
      </c>
      <c r="I36" s="57"/>
      <c r="J36" s="101"/>
    </row>
    <row r="37" spans="1:10" s="10" customFormat="1" ht="16.5" customHeight="1">
      <c r="B37" s="21"/>
      <c r="C37" s="58"/>
      <c r="D37" s="57"/>
      <c r="E37" s="60" t="s">
        <v>25</v>
      </c>
      <c r="F37" s="54">
        <f>IF(H17&lt;&gt;"",TRUNC(H22/H$21*F$36),"")</f>
        <v>101928</v>
      </c>
      <c r="G37" s="61"/>
      <c r="H37" s="61" t="s">
        <v>24</v>
      </c>
      <c r="I37" s="57"/>
      <c r="J37" s="101"/>
    </row>
    <row r="38" spans="1:10" s="10" customFormat="1" ht="16.5" customHeight="1">
      <c r="B38" s="21"/>
      <c r="C38" s="58"/>
      <c r="D38" s="57"/>
      <c r="E38" s="60" t="s">
        <v>26</v>
      </c>
      <c r="F38" s="54">
        <f>IF(H17&lt;&gt;"",TRUNC(H23/H$21*F$36),"")</f>
        <v>82816</v>
      </c>
      <c r="G38" s="61"/>
      <c r="H38" s="61" t="s">
        <v>24</v>
      </c>
      <c r="I38" s="59"/>
      <c r="J38" s="101"/>
    </row>
    <row r="39" spans="1:10" s="10" customFormat="1" ht="16.5" customHeight="1">
      <c r="B39" s="21"/>
      <c r="C39" s="58"/>
      <c r="D39" s="57"/>
      <c r="E39" s="60" t="s">
        <v>27</v>
      </c>
      <c r="F39" s="54">
        <f>IF(H17&lt;&gt;"",TRUNC(H24/H$21*F$36),"")</f>
        <v>31852</v>
      </c>
      <c r="G39" s="61"/>
      <c r="H39" s="61" t="s">
        <v>24</v>
      </c>
      <c r="I39" s="57"/>
      <c r="J39" s="101"/>
    </row>
    <row r="40" spans="1:10" s="10" customFormat="1" ht="16.5" customHeight="1">
      <c r="B40" s="21"/>
      <c r="C40" s="58"/>
      <c r="D40" s="21"/>
      <c r="E40" s="60" t="s">
        <v>28</v>
      </c>
      <c r="F40" s="54">
        <f>IF(H17&lt;&gt;"",TRUNC(H25/H$21*F$36*C86)/C87,"")</f>
        <v>4150.9049773755651</v>
      </c>
      <c r="G40" s="61"/>
      <c r="H40" s="61" t="s">
        <v>29</v>
      </c>
      <c r="I40" s="59"/>
      <c r="J40" s="101"/>
    </row>
    <row r="41" spans="1:10" s="10" customFormat="1" ht="16.5" customHeight="1">
      <c r="B41" s="21"/>
      <c r="C41" s="58"/>
      <c r="D41" s="21"/>
      <c r="E41" s="60" t="s">
        <v>30</v>
      </c>
      <c r="F41" s="54">
        <f>IF(H18&lt;&gt;"",TRUNC(H26/H$21*F$36*C86)/C88,"")</f>
        <v>2376.5544041450776</v>
      </c>
      <c r="G41" s="61"/>
      <c r="H41" s="61" t="s">
        <v>31</v>
      </c>
      <c r="I41" s="21"/>
      <c r="J41" s="101"/>
    </row>
    <row r="42" spans="1:10">
      <c r="A42" s="2"/>
      <c r="B42" s="21"/>
      <c r="C42" s="21"/>
      <c r="D42" s="21"/>
      <c r="E42" s="62"/>
      <c r="F42" s="21"/>
      <c r="G42" s="21"/>
      <c r="H42" s="21"/>
      <c r="I42" s="21"/>
    </row>
    <row r="43" spans="1:10">
      <c r="B43" s="21"/>
      <c r="C43" s="63"/>
      <c r="D43" s="57"/>
      <c r="E43" s="21"/>
      <c r="F43" s="21"/>
      <c r="G43" s="21"/>
      <c r="H43" s="21"/>
      <c r="I43" s="21"/>
    </row>
    <row r="44" spans="1:10" s="7" customFormat="1" ht="15.75" customHeight="1">
      <c r="A44" s="6"/>
      <c r="B44" s="57"/>
      <c r="C44" s="64" t="s">
        <v>32</v>
      </c>
      <c r="D44" s="57"/>
      <c r="E44" s="57"/>
      <c r="F44" s="65">
        <f>TRUNC(F36+F37+F38+F39+F40/C86*C87+F41/C86*C88)</f>
        <v>637048</v>
      </c>
      <c r="G44" s="57"/>
      <c r="H44" s="57" t="s">
        <v>24</v>
      </c>
      <c r="I44" s="57"/>
    </row>
    <row r="45" spans="1:10" s="7" customFormat="1" ht="15.75" customHeight="1">
      <c r="A45" s="6"/>
      <c r="B45" s="57"/>
      <c r="C45" s="64" t="s">
        <v>33</v>
      </c>
      <c r="D45" s="57"/>
      <c r="E45" s="57"/>
      <c r="F45" s="102">
        <f>F44/H19</f>
        <v>94.742415229030343</v>
      </c>
      <c r="G45" s="57"/>
      <c r="H45" s="57" t="s">
        <v>34</v>
      </c>
      <c r="I45" s="57"/>
    </row>
    <row r="46" spans="1:10" s="7" customFormat="1" ht="15.75" customHeight="1">
      <c r="A46" s="6"/>
      <c r="B46" s="57"/>
      <c r="C46" s="64" t="s">
        <v>35</v>
      </c>
      <c r="D46" s="57"/>
      <c r="E46" s="57"/>
      <c r="F46" s="102">
        <f t="shared" ref="F46:F51" si="0">$F$45*H21</f>
        <v>54.950600832837594</v>
      </c>
      <c r="G46" s="57"/>
      <c r="H46" s="57" t="s">
        <v>34</v>
      </c>
      <c r="I46" s="57"/>
    </row>
    <row r="47" spans="1:10" s="7" customFormat="1" ht="15.75" customHeight="1">
      <c r="A47" s="6"/>
      <c r="B47" s="57"/>
      <c r="C47" s="64" t="s">
        <v>36</v>
      </c>
      <c r="D47" s="57"/>
      <c r="E47" s="57"/>
      <c r="F47" s="102">
        <f t="shared" si="0"/>
        <v>15.158786436644855</v>
      </c>
      <c r="G47" s="57"/>
      <c r="H47" s="57" t="s">
        <v>34</v>
      </c>
      <c r="I47" s="57"/>
    </row>
    <row r="48" spans="1:10" s="7" customFormat="1" ht="15.75" customHeight="1">
      <c r="A48" s="6"/>
      <c r="B48" s="57"/>
      <c r="C48" s="64" t="s">
        <v>37</v>
      </c>
      <c r="D48" s="57"/>
      <c r="E48" s="57"/>
      <c r="F48" s="102">
        <f>$F$45*H23</f>
        <v>12.316513979773944</v>
      </c>
      <c r="G48" s="57"/>
      <c r="H48" s="57" t="s">
        <v>34</v>
      </c>
      <c r="I48" s="57"/>
    </row>
    <row r="49" spans="1:10" s="7" customFormat="1" ht="15.75" customHeight="1">
      <c r="A49" s="6"/>
      <c r="B49" s="57"/>
      <c r="C49" s="64" t="s">
        <v>38</v>
      </c>
      <c r="D49" s="57"/>
      <c r="E49" s="57"/>
      <c r="F49" s="102">
        <f t="shared" si="0"/>
        <v>4.7371207614515169</v>
      </c>
      <c r="G49" s="57"/>
      <c r="H49" s="57" t="s">
        <v>34</v>
      </c>
      <c r="I49" s="57"/>
    </row>
    <row r="50" spans="1:10" s="7" customFormat="1" ht="15.75" customHeight="1">
      <c r="A50" s="6"/>
      <c r="B50" s="57"/>
      <c r="C50" s="64" t="s">
        <v>39</v>
      </c>
      <c r="D50" s="57"/>
      <c r="E50" s="57"/>
      <c r="F50" s="102">
        <f t="shared" si="0"/>
        <v>3.7896966091612136</v>
      </c>
      <c r="G50" s="57"/>
      <c r="H50" s="57" t="s">
        <v>34</v>
      </c>
      <c r="I50" s="57"/>
    </row>
    <row r="51" spans="1:10" s="7" customFormat="1" ht="15.75" customHeight="1">
      <c r="A51" s="6"/>
      <c r="B51" s="57"/>
      <c r="C51" s="64" t="s">
        <v>40</v>
      </c>
      <c r="D51" s="57"/>
      <c r="E51" s="57"/>
      <c r="F51" s="102">
        <f t="shared" si="0"/>
        <v>3.7896966091612136</v>
      </c>
      <c r="G51" s="57"/>
      <c r="H51" s="57" t="s">
        <v>34</v>
      </c>
      <c r="I51" s="57"/>
    </row>
    <row r="52" spans="1:10" s="7" customFormat="1" ht="15.75" customHeight="1">
      <c r="A52" s="8"/>
      <c r="B52" s="57"/>
      <c r="C52" s="66"/>
      <c r="D52" s="57"/>
      <c r="E52" s="57"/>
      <c r="F52" s="66"/>
      <c r="G52" s="57"/>
      <c r="H52" s="66"/>
      <c r="I52" s="57"/>
    </row>
    <row r="53" spans="1:10" s="7" customFormat="1" ht="15.75" customHeight="1">
      <c r="A53" s="6"/>
      <c r="B53" s="57"/>
      <c r="C53" s="64" t="s">
        <v>41</v>
      </c>
      <c r="D53" s="57"/>
      <c r="E53" s="57"/>
      <c r="F53" s="65">
        <f>C77</f>
        <v>576785.50478897046</v>
      </c>
      <c r="G53" s="57"/>
      <c r="H53" s="57" t="s">
        <v>42</v>
      </c>
      <c r="I53" s="57"/>
    </row>
    <row r="54" spans="1:10" s="7" customFormat="1" ht="15.75" customHeight="1">
      <c r="A54" s="6"/>
      <c r="B54" s="57"/>
      <c r="C54" s="64" t="s">
        <v>43</v>
      </c>
      <c r="D54" s="57"/>
      <c r="E54" s="57"/>
      <c r="F54" s="102">
        <f>F53/H19</f>
        <v>85.780116714600013</v>
      </c>
      <c r="G54" s="57"/>
      <c r="H54" s="57" t="s">
        <v>44</v>
      </c>
      <c r="I54" s="57"/>
      <c r="J54" s="104"/>
    </row>
    <row r="55" spans="1:10" s="7" customFormat="1" ht="15.75" customHeight="1">
      <c r="A55" s="6"/>
      <c r="B55" s="57"/>
      <c r="C55" s="64" t="s">
        <v>45</v>
      </c>
      <c r="D55" s="57"/>
      <c r="E55" s="57"/>
      <c r="F55" s="102">
        <f>F36*C78/$H$19</f>
        <v>54.950773349196908</v>
      </c>
      <c r="G55" s="57"/>
      <c r="H55" s="57" t="s">
        <v>44</v>
      </c>
      <c r="I55" s="57"/>
      <c r="J55" s="104"/>
    </row>
    <row r="56" spans="1:10" s="7" customFormat="1" ht="15.75" customHeight="1">
      <c r="A56" s="6"/>
      <c r="B56" s="57"/>
      <c r="C56" s="64" t="s">
        <v>46</v>
      </c>
      <c r="D56" s="57"/>
      <c r="E56" s="57"/>
      <c r="F56" s="102">
        <f>F37*C79/$H$19</f>
        <v>11.369125520523498</v>
      </c>
      <c r="G56" s="57"/>
      <c r="H56" s="57" t="s">
        <v>44</v>
      </c>
      <c r="I56" s="57"/>
      <c r="J56" s="104"/>
    </row>
    <row r="57" spans="1:10" s="7" customFormat="1" ht="15.75" customHeight="1">
      <c r="A57" s="6"/>
      <c r="B57" s="57"/>
      <c r="C57" s="64" t="s">
        <v>47</v>
      </c>
      <c r="D57" s="57"/>
      <c r="E57" s="57"/>
      <c r="F57" s="102">
        <f>F38*C80/$H$19</f>
        <v>11.084830458060679</v>
      </c>
      <c r="G57" s="57"/>
      <c r="H57" s="57" t="s">
        <v>44</v>
      </c>
      <c r="I57" s="57"/>
      <c r="J57" s="104"/>
    </row>
    <row r="58" spans="1:10" s="7" customFormat="1" ht="15.75" customHeight="1">
      <c r="A58" s="6"/>
      <c r="B58" s="57"/>
      <c r="C58" s="64" t="s">
        <v>48</v>
      </c>
      <c r="D58" s="57"/>
      <c r="E58" s="57"/>
      <c r="F58" s="102">
        <f>F39*C81/$H$19</f>
        <v>1.8948245092207021</v>
      </c>
      <c r="G58" s="57"/>
      <c r="H58" s="57" t="s">
        <v>44</v>
      </c>
      <c r="I58" s="57"/>
    </row>
    <row r="59" spans="1:10" s="7" customFormat="1" ht="15.75" customHeight="1">
      <c r="A59" s="6"/>
      <c r="B59" s="57"/>
      <c r="C59" s="64" t="s">
        <v>49</v>
      </c>
      <c r="D59" s="57"/>
      <c r="E59" s="57"/>
      <c r="F59" s="102">
        <f>F40/C86*C87*C82/$H$19</f>
        <v>2.6906871736400286</v>
      </c>
      <c r="G59" s="57"/>
      <c r="H59" s="57" t="s">
        <v>44</v>
      </c>
      <c r="I59" s="57"/>
    </row>
    <row r="60" spans="1:10" s="7" customFormat="1" ht="15.75" customHeight="1">
      <c r="A60" s="6"/>
      <c r="B60" s="57"/>
      <c r="C60" s="64" t="s">
        <v>50</v>
      </c>
      <c r="D60" s="57"/>
      <c r="E60" s="57"/>
      <c r="F60" s="102">
        <f>F41/C86*C88*C83/$H$19</f>
        <v>3.7897002445634209</v>
      </c>
      <c r="G60" s="57"/>
      <c r="H60" s="57" t="s">
        <v>44</v>
      </c>
      <c r="I60" s="57"/>
    </row>
    <row r="61" spans="1:10">
      <c r="A61" s="2"/>
      <c r="B61" s="21"/>
      <c r="C61" s="21"/>
      <c r="D61" s="21"/>
      <c r="E61" s="62"/>
      <c r="F61" s="21"/>
      <c r="G61" s="21"/>
      <c r="H61" s="21"/>
      <c r="I61" s="21"/>
    </row>
    <row r="62" spans="1:10">
      <c r="B62" s="67"/>
      <c r="C62" s="21"/>
      <c r="D62" s="21"/>
      <c r="E62" s="21"/>
      <c r="F62" s="21"/>
      <c r="G62" s="21"/>
      <c r="H62" s="21"/>
      <c r="I62" s="21"/>
    </row>
    <row r="63" spans="1:10">
      <c r="B63" s="68"/>
      <c r="C63" s="21"/>
      <c r="D63" s="21"/>
      <c r="E63" s="21"/>
      <c r="F63" s="21"/>
      <c r="G63" s="21"/>
      <c r="H63" s="21"/>
      <c r="I63" s="21"/>
    </row>
    <row r="64" spans="1:10" ht="17.25">
      <c r="B64" s="69" t="s">
        <v>51</v>
      </c>
      <c r="C64" s="21"/>
      <c r="D64" s="21"/>
      <c r="E64" s="21"/>
      <c r="F64" s="21"/>
      <c r="G64" s="21"/>
      <c r="H64" s="21"/>
      <c r="I64" s="21"/>
    </row>
    <row r="65" spans="2:15">
      <c r="B65" s="21" t="s">
        <v>52</v>
      </c>
      <c r="C65" s="100">
        <f>MIN(H18, 168)</f>
        <v>52</v>
      </c>
      <c r="D65" s="21"/>
      <c r="E65" s="21"/>
      <c r="F65" s="21"/>
      <c r="G65" s="21"/>
      <c r="H65" s="21"/>
      <c r="I65" s="21"/>
    </row>
    <row r="66" spans="2:15">
      <c r="B66" s="21" t="s">
        <v>53</v>
      </c>
      <c r="C66" s="114" t="str">
        <f>IF(ISERROR(LEFT($H17,1)*1),"Y","N")</f>
        <v>Y</v>
      </c>
      <c r="D66" s="21"/>
      <c r="E66" s="21"/>
      <c r="F66" s="21"/>
      <c r="G66" s="21"/>
      <c r="H66" s="21"/>
      <c r="I66" s="21"/>
    </row>
    <row r="67" spans="2:15">
      <c r="B67" s="21" t="s">
        <v>54</v>
      </c>
      <c r="C67" s="114" t="str">
        <f>IF(ISERROR(MID($H17,2,1)*1),"Y","N")</f>
        <v>Y</v>
      </c>
      <c r="D67" s="21"/>
      <c r="E67" s="21"/>
      <c r="F67" s="21"/>
      <c r="G67" s="21"/>
      <c r="H67" s="21"/>
      <c r="I67" s="21"/>
      <c r="O67" s="1" t="s">
        <v>55</v>
      </c>
    </row>
    <row r="68" spans="2:15">
      <c r="B68" s="21" t="s">
        <v>56</v>
      </c>
      <c r="C68" s="100">
        <v>3</v>
      </c>
      <c r="D68" s="21"/>
      <c r="E68" s="21"/>
      <c r="F68" s="21"/>
      <c r="G68" s="21"/>
      <c r="H68" s="21"/>
      <c r="I68" s="21"/>
      <c r="O68" s="1" t="s">
        <v>57</v>
      </c>
    </row>
    <row r="69" spans="2:15">
      <c r="B69" s="21" t="s">
        <v>58</v>
      </c>
      <c r="C69" s="21">
        <v>1942.8200000000004</v>
      </c>
      <c r="D69" s="21"/>
      <c r="E69" s="21"/>
      <c r="F69" s="21"/>
      <c r="G69" s="21"/>
      <c r="H69" s="21"/>
      <c r="I69" s="21"/>
      <c r="O69" s="1" t="s">
        <v>59</v>
      </c>
    </row>
    <row r="70" spans="2:15">
      <c r="B70" s="21" t="s">
        <v>60</v>
      </c>
      <c r="C70" s="21">
        <v>248.12499999999997</v>
      </c>
      <c r="D70" s="21"/>
      <c r="E70" s="21"/>
      <c r="F70" s="21"/>
      <c r="G70" s="21"/>
      <c r="H70" s="21"/>
      <c r="I70" s="21"/>
    </row>
    <row r="71" spans="2:15">
      <c r="B71" s="21" t="s">
        <v>61</v>
      </c>
      <c r="C71" s="21">
        <f>0.011*C69+0.034*C70-26</f>
        <v>3.8072700000000026</v>
      </c>
      <c r="D71" s="21"/>
      <c r="E71" s="21"/>
      <c r="F71" s="21"/>
      <c r="G71" s="21"/>
      <c r="H71" s="21"/>
      <c r="I71" s="21"/>
    </row>
    <row r="72" spans="2:15">
      <c r="B72" s="21" t="s">
        <v>62</v>
      </c>
      <c r="C72" s="21">
        <f>0.0089*C65+0.47</f>
        <v>0.93279999999999996</v>
      </c>
      <c r="D72" s="21"/>
      <c r="E72" s="21"/>
      <c r="F72" s="21"/>
      <c r="G72" s="21"/>
      <c r="H72" s="21"/>
      <c r="I72" s="21"/>
    </row>
    <row r="73" spans="2:15">
      <c r="B73" s="21" t="s">
        <v>63</v>
      </c>
      <c r="C73" s="21">
        <v>135</v>
      </c>
      <c r="D73" s="21"/>
      <c r="E73" s="21"/>
      <c r="F73" s="21"/>
      <c r="G73" s="21"/>
      <c r="H73" s="21"/>
      <c r="I73" s="21"/>
    </row>
    <row r="74" spans="2:15">
      <c r="B74" s="21" t="s">
        <v>64</v>
      </c>
      <c r="C74" s="21">
        <f>(C73+C71)*C72</f>
        <v>129.47942145600001</v>
      </c>
      <c r="D74" s="21"/>
      <c r="E74" s="21"/>
      <c r="F74" s="21"/>
      <c r="G74" s="21"/>
      <c r="H74" s="21"/>
      <c r="I74" s="21"/>
    </row>
    <row r="75" spans="2:15">
      <c r="B75" s="21" t="s">
        <v>65</v>
      </c>
      <c r="C75" s="21">
        <v>66.25</v>
      </c>
      <c r="D75" s="21"/>
      <c r="E75" s="21"/>
      <c r="F75" s="21"/>
      <c r="G75" s="21"/>
      <c r="H75" s="21"/>
      <c r="I75" s="21"/>
    </row>
    <row r="76" spans="2:15">
      <c r="B76" s="21" t="s">
        <v>66</v>
      </c>
      <c r="C76" s="21">
        <f>C74*C75/100</f>
        <v>85.780116714600013</v>
      </c>
      <c r="D76" s="21"/>
      <c r="E76" s="21"/>
      <c r="F76" s="21"/>
      <c r="G76" s="21"/>
      <c r="H76" s="21"/>
      <c r="I76" s="21"/>
    </row>
    <row r="77" spans="2:15">
      <c r="B77" s="21" t="s">
        <v>67</v>
      </c>
      <c r="C77" s="21">
        <f>C76*H19</f>
        <v>576785.50478897046</v>
      </c>
      <c r="D77" s="21"/>
      <c r="E77" s="21"/>
      <c r="F77" s="21"/>
      <c r="G77" s="21"/>
      <c r="H77" s="21"/>
      <c r="I77" s="21"/>
    </row>
    <row r="78" spans="2:15">
      <c r="B78" s="21" t="s">
        <v>68</v>
      </c>
      <c r="C78" s="21">
        <v>1</v>
      </c>
      <c r="D78" s="21"/>
      <c r="E78" s="21"/>
      <c r="F78" s="21"/>
      <c r="G78" s="21"/>
      <c r="H78" s="21"/>
      <c r="I78" s="21"/>
    </row>
    <row r="79" spans="2:15">
      <c r="B79" s="21" t="s">
        <v>69</v>
      </c>
      <c r="C79" s="21">
        <v>0.75</v>
      </c>
      <c r="D79" s="21"/>
      <c r="E79" s="21"/>
      <c r="F79" s="21"/>
      <c r="G79" s="21"/>
      <c r="H79" s="21"/>
      <c r="I79" s="21"/>
    </row>
    <row r="80" spans="2:15">
      <c r="B80" s="21" t="s">
        <v>70</v>
      </c>
      <c r="C80" s="21">
        <v>0.9</v>
      </c>
      <c r="D80" s="21"/>
      <c r="E80" s="21"/>
      <c r="F80" s="21"/>
      <c r="G80" s="21"/>
      <c r="H80" s="21"/>
      <c r="I80" s="21"/>
    </row>
    <row r="81" spans="1:13">
      <c r="B81" s="21" t="s">
        <v>71</v>
      </c>
      <c r="C81" s="21">
        <v>0.4</v>
      </c>
      <c r="D81" s="137" t="s">
        <v>72</v>
      </c>
      <c r="E81" s="21"/>
      <c r="F81" s="21"/>
      <c r="G81" s="21"/>
      <c r="H81" s="21"/>
      <c r="I81" s="21"/>
    </row>
    <row r="82" spans="1:13">
      <c r="B82" s="21" t="s">
        <v>73</v>
      </c>
      <c r="C82" s="21">
        <v>0.71</v>
      </c>
      <c r="D82" s="123">
        <f>1/3.6*22.1</f>
        <v>6.1388888888888893</v>
      </c>
      <c r="E82" s="21"/>
      <c r="F82" s="21"/>
      <c r="G82" s="21"/>
      <c r="H82" s="21"/>
      <c r="I82" s="21"/>
    </row>
    <row r="83" spans="1:13">
      <c r="B83" s="21" t="s">
        <v>74</v>
      </c>
      <c r="C83" s="21">
        <v>1</v>
      </c>
      <c r="D83" s="115">
        <f>1/3.6*38.6</f>
        <v>10.722222222222223</v>
      </c>
      <c r="E83" s="21"/>
      <c r="F83" s="21"/>
      <c r="G83" s="21"/>
      <c r="H83" s="21"/>
      <c r="I83" s="21"/>
    </row>
    <row r="84" spans="1:13">
      <c r="B84" s="21"/>
      <c r="C84" s="21"/>
      <c r="D84" s="21"/>
      <c r="E84" s="21"/>
      <c r="F84" s="67"/>
      <c r="G84" s="67"/>
      <c r="H84" s="67"/>
      <c r="I84" s="67"/>
      <c r="J84" s="9"/>
      <c r="K84" s="9"/>
      <c r="L84" s="9"/>
      <c r="M84" s="9"/>
    </row>
    <row r="85" spans="1:13" s="16" customFormat="1">
      <c r="B85" s="70" t="s">
        <v>72</v>
      </c>
      <c r="C85" s="20"/>
      <c r="D85" s="20"/>
      <c r="E85" s="20"/>
      <c r="F85" s="20"/>
      <c r="G85" s="20"/>
      <c r="H85" s="20"/>
      <c r="I85" s="20"/>
    </row>
    <row r="86" spans="1:13">
      <c r="B86" s="21" t="s">
        <v>23</v>
      </c>
      <c r="C86" s="21">
        <v>3.6</v>
      </c>
      <c r="D86" s="21" t="s">
        <v>75</v>
      </c>
      <c r="E86" s="21"/>
      <c r="F86" s="21"/>
      <c r="G86" s="21"/>
      <c r="H86" s="21"/>
      <c r="I86" s="21"/>
    </row>
    <row r="87" spans="1:13">
      <c r="B87" s="21" t="s">
        <v>28</v>
      </c>
      <c r="C87" s="21">
        <v>22.1</v>
      </c>
      <c r="D87" s="21" t="s">
        <v>76</v>
      </c>
      <c r="E87" s="21"/>
      <c r="F87" s="21"/>
      <c r="G87" s="21"/>
      <c r="H87" s="21"/>
      <c r="I87" s="21"/>
    </row>
    <row r="88" spans="1:13">
      <c r="B88" s="21" t="s">
        <v>77</v>
      </c>
      <c r="C88" s="21">
        <v>38.6</v>
      </c>
      <c r="D88" s="21" t="s">
        <v>78</v>
      </c>
      <c r="E88" s="21"/>
      <c r="F88" s="21"/>
      <c r="G88" s="21"/>
      <c r="H88" s="21"/>
      <c r="I88" s="21"/>
    </row>
    <row r="89" spans="1:13">
      <c r="B89" s="21"/>
      <c r="C89" s="21"/>
      <c r="D89" s="21"/>
      <c r="E89" s="21"/>
      <c r="F89" s="67"/>
      <c r="G89" s="67"/>
      <c r="H89" s="67"/>
      <c r="I89" s="67"/>
      <c r="J89" s="9"/>
      <c r="K89" s="9"/>
      <c r="L89" s="9"/>
      <c r="M89" s="9"/>
    </row>
    <row r="90" spans="1:13">
      <c r="A90" s="9"/>
      <c r="B90" s="67"/>
      <c r="C90" s="67">
        <f>+C86/C87</f>
        <v>0.16289592760180996</v>
      </c>
      <c r="D90" s="67"/>
      <c r="E90" s="67"/>
      <c r="F90" s="67"/>
      <c r="G90" s="67"/>
      <c r="H90" s="67"/>
      <c r="I90" s="67"/>
      <c r="J90" s="9"/>
      <c r="K90" s="9"/>
      <c r="L90" s="9"/>
      <c r="M90" s="9"/>
    </row>
    <row r="91" spans="1:13">
      <c r="A91" s="9"/>
      <c r="B91" s="67"/>
      <c r="C91" s="67"/>
      <c r="D91" s="67"/>
      <c r="E91" s="67"/>
      <c r="F91" s="67"/>
      <c r="G91" s="67"/>
      <c r="H91" s="67"/>
      <c r="I91" s="67"/>
      <c r="J91" s="9"/>
      <c r="K91" s="9"/>
      <c r="L91" s="9"/>
      <c r="M91" s="9"/>
    </row>
    <row r="92" spans="1:13">
      <c r="A92" s="9"/>
      <c r="B92" s="67"/>
      <c r="C92" s="67"/>
      <c r="D92" s="67"/>
      <c r="E92" s="67"/>
      <c r="F92" s="67"/>
      <c r="G92" s="67"/>
      <c r="H92" s="67"/>
      <c r="I92" s="67"/>
      <c r="J92" s="9"/>
      <c r="K92" s="9"/>
      <c r="L92" s="9"/>
      <c r="M92" s="9"/>
    </row>
    <row r="93" spans="1:13">
      <c r="A93" s="9"/>
      <c r="B93" s="67"/>
      <c r="C93" s="67"/>
      <c r="D93" s="67"/>
      <c r="E93" s="67"/>
      <c r="F93" s="67"/>
      <c r="G93" s="67"/>
      <c r="H93" s="67"/>
      <c r="I93" s="67"/>
      <c r="J93" s="9"/>
      <c r="K93" s="9"/>
      <c r="L93" s="9"/>
      <c r="M93" s="9"/>
    </row>
    <row r="94" spans="1:13">
      <c r="A94" s="9"/>
      <c r="B94" s="67"/>
      <c r="C94" s="67"/>
      <c r="D94" s="67">
        <f>100*D82</f>
        <v>613.88888888888891</v>
      </c>
      <c r="E94" s="67"/>
      <c r="F94" s="67"/>
      <c r="G94" s="67"/>
      <c r="H94" s="67"/>
      <c r="I94" s="67"/>
      <c r="J94" s="9"/>
      <c r="K94" s="9"/>
      <c r="L94" s="9"/>
      <c r="M94" s="9"/>
    </row>
    <row r="95" spans="1:13">
      <c r="A95" s="9"/>
      <c r="B95" s="67"/>
      <c r="C95" s="67"/>
      <c r="D95" s="67">
        <f>100/C90</f>
        <v>613.88888888888891</v>
      </c>
      <c r="E95" s="67"/>
      <c r="F95" s="67"/>
      <c r="G95" s="67"/>
      <c r="H95" s="67"/>
      <c r="I95" s="67"/>
      <c r="J95" s="9"/>
      <c r="K95" s="9"/>
      <c r="L95" s="9"/>
      <c r="M95" s="9"/>
    </row>
    <row r="96" spans="1:13">
      <c r="A96" s="9"/>
      <c r="B96" s="67"/>
      <c r="C96" s="67"/>
      <c r="D96" s="67"/>
      <c r="E96" s="67"/>
      <c r="F96" s="67"/>
      <c r="G96" s="67"/>
      <c r="H96" s="67"/>
      <c r="I96" s="67"/>
      <c r="J96" s="9"/>
      <c r="K96" s="9"/>
      <c r="L96" s="9"/>
      <c r="M96" s="9"/>
    </row>
    <row r="97" spans="1:13">
      <c r="A97" s="9"/>
      <c r="B97" s="67"/>
      <c r="C97" s="67"/>
      <c r="D97" s="67"/>
      <c r="E97" s="67"/>
      <c r="F97" s="67"/>
      <c r="G97" s="67"/>
      <c r="H97" s="67"/>
      <c r="I97" s="67"/>
      <c r="J97" s="9"/>
      <c r="K97" s="9"/>
      <c r="L97" s="9"/>
      <c r="M97" s="9"/>
    </row>
    <row r="98" spans="1:13">
      <c r="A98" s="9"/>
      <c r="B98" s="67"/>
      <c r="C98" s="67"/>
      <c r="D98" s="67"/>
      <c r="E98" s="67"/>
      <c r="F98" s="67"/>
      <c r="G98" s="67"/>
      <c r="H98" s="67"/>
      <c r="I98" s="67"/>
      <c r="J98" s="9"/>
      <c r="K98" s="9"/>
      <c r="L98" s="9"/>
      <c r="M98" s="9"/>
    </row>
    <row r="99" spans="1:13">
      <c r="A99" s="9"/>
      <c r="B99" s="67"/>
      <c r="C99" s="67"/>
      <c r="D99" s="67"/>
      <c r="E99" s="67"/>
      <c r="F99" s="67"/>
      <c r="G99" s="67"/>
      <c r="H99" s="67"/>
      <c r="I99" s="67"/>
      <c r="J99" s="9"/>
      <c r="K99" s="9"/>
      <c r="L99" s="9"/>
      <c r="M99" s="9"/>
    </row>
    <row r="100" spans="1:13">
      <c r="A100" s="9"/>
      <c r="B100" s="67"/>
      <c r="C100" s="67"/>
      <c r="D100" s="67"/>
      <c r="E100" s="67"/>
      <c r="F100" s="67"/>
      <c r="G100" s="67"/>
      <c r="H100" s="67"/>
      <c r="I100" s="67"/>
      <c r="J100" s="9"/>
      <c r="K100" s="9"/>
      <c r="L100" s="9"/>
      <c r="M100" s="9"/>
    </row>
    <row r="101" spans="1:13">
      <c r="A101" s="9"/>
      <c r="B101" s="67"/>
      <c r="C101" s="67"/>
      <c r="D101" s="67"/>
      <c r="E101" s="67"/>
      <c r="F101" s="67"/>
      <c r="G101" s="67"/>
      <c r="H101" s="67"/>
      <c r="I101" s="67"/>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row r="280" spans="1:13">
      <c r="A280" s="9"/>
      <c r="B280" s="9"/>
      <c r="C280" s="9"/>
      <c r="D280" s="9"/>
      <c r="E280" s="9"/>
      <c r="F280" s="9"/>
      <c r="G280" s="9"/>
      <c r="H280" s="9"/>
      <c r="I280" s="9"/>
      <c r="J280" s="9"/>
      <c r="K280" s="9"/>
      <c r="L280" s="9"/>
      <c r="M280" s="9"/>
    </row>
    <row r="281" spans="1:13">
      <c r="A281" s="9"/>
      <c r="B281" s="9"/>
      <c r="C281" s="9"/>
      <c r="D281" s="9"/>
      <c r="E281" s="9"/>
      <c r="F281" s="9"/>
      <c r="G281" s="9"/>
      <c r="H281" s="9"/>
      <c r="I281" s="9"/>
      <c r="J281" s="9"/>
      <c r="K281" s="9"/>
      <c r="L281" s="9"/>
      <c r="M281" s="9"/>
    </row>
    <row r="282" spans="1:13">
      <c r="A282" s="9"/>
      <c r="B282" s="9"/>
      <c r="C282" s="9"/>
      <c r="D282" s="9"/>
      <c r="E282" s="9"/>
      <c r="F282" s="9"/>
      <c r="G282" s="9"/>
      <c r="H282" s="9"/>
      <c r="I282" s="9"/>
      <c r="J282" s="9"/>
      <c r="K282" s="9"/>
      <c r="L282" s="9"/>
      <c r="M282" s="9"/>
    </row>
    <row r="283" spans="1:13">
      <c r="A283" s="9"/>
      <c r="B283" s="9"/>
      <c r="C283" s="9"/>
      <c r="D283" s="9"/>
      <c r="E283" s="9"/>
      <c r="F283" s="9"/>
      <c r="G283" s="9"/>
      <c r="H283" s="9"/>
      <c r="I283" s="9"/>
      <c r="J283" s="9"/>
      <c r="K283" s="9"/>
      <c r="L283" s="9"/>
      <c r="M283" s="9"/>
    </row>
    <row r="284" spans="1:13">
      <c r="A284" s="9"/>
      <c r="B284" s="9"/>
      <c r="C284" s="9"/>
      <c r="D284" s="9"/>
      <c r="E284" s="9"/>
      <c r="F284" s="9"/>
      <c r="G284" s="9"/>
      <c r="H284" s="9"/>
      <c r="I284" s="9"/>
      <c r="J284" s="9"/>
      <c r="K284" s="9"/>
      <c r="L284" s="9"/>
      <c r="M284" s="9"/>
    </row>
    <row r="285" spans="1:13">
      <c r="A285" s="9"/>
      <c r="B285" s="9"/>
      <c r="C285" s="9"/>
      <c r="D285" s="9"/>
      <c r="E285" s="9"/>
      <c r="F285" s="9"/>
      <c r="G285" s="9"/>
      <c r="H285" s="9"/>
      <c r="I285" s="9"/>
      <c r="J285" s="9"/>
      <c r="K285" s="9"/>
      <c r="L285" s="9"/>
      <c r="M285" s="9"/>
    </row>
    <row r="286" spans="1:13">
      <c r="A286" s="9"/>
      <c r="B286" s="9"/>
      <c r="C286" s="9"/>
      <c r="D286" s="9"/>
      <c r="E286" s="9"/>
      <c r="F286" s="9"/>
      <c r="G286" s="9"/>
      <c r="H286" s="9"/>
      <c r="I286" s="9"/>
      <c r="J286" s="9"/>
      <c r="K286" s="9"/>
      <c r="L286" s="9"/>
      <c r="M286" s="9"/>
    </row>
    <row r="287" spans="1:13">
      <c r="A287" s="9"/>
      <c r="B287" s="9"/>
      <c r="C287" s="9"/>
      <c r="D287" s="9"/>
      <c r="E287" s="9"/>
      <c r="F287" s="9"/>
      <c r="G287" s="9"/>
      <c r="H287" s="9"/>
      <c r="I287" s="9"/>
      <c r="J287" s="9"/>
      <c r="K287" s="9"/>
      <c r="L287" s="9"/>
      <c r="M287" s="9"/>
    </row>
    <row r="288" spans="1:13">
      <c r="A288" s="9"/>
      <c r="B288" s="9"/>
      <c r="C288" s="9"/>
      <c r="D288" s="9"/>
      <c r="E288" s="9"/>
      <c r="F288" s="9"/>
      <c r="G288" s="9"/>
      <c r="H288" s="9"/>
      <c r="I288" s="9"/>
      <c r="J288" s="9"/>
      <c r="K288" s="9"/>
      <c r="L288" s="9"/>
      <c r="M288" s="9"/>
    </row>
    <row r="289" spans="1:13">
      <c r="A289" s="9"/>
      <c r="B289" s="9"/>
      <c r="C289" s="9"/>
      <c r="D289" s="9"/>
      <c r="E289" s="9"/>
      <c r="F289" s="9"/>
      <c r="G289" s="9"/>
      <c r="H289" s="9"/>
      <c r="I289" s="9"/>
      <c r="J289" s="9"/>
      <c r="K289" s="9"/>
      <c r="L289" s="9"/>
      <c r="M289" s="9"/>
    </row>
    <row r="290" spans="1:13">
      <c r="A290" s="9"/>
      <c r="B290" s="9"/>
      <c r="C290" s="9"/>
      <c r="D290" s="9"/>
      <c r="E290" s="9"/>
      <c r="F290" s="9"/>
      <c r="G290" s="9"/>
      <c r="H290" s="9"/>
      <c r="I290" s="9"/>
      <c r="J290" s="9"/>
      <c r="K290" s="9"/>
      <c r="L290" s="9"/>
      <c r="M290" s="9"/>
    </row>
    <row r="291" spans="1:13">
      <c r="A291" s="9"/>
      <c r="B291" s="9"/>
      <c r="C291" s="9"/>
      <c r="D291" s="9"/>
      <c r="E291" s="9"/>
      <c r="F291" s="9"/>
      <c r="G291" s="9"/>
      <c r="H291" s="9"/>
      <c r="I291" s="9"/>
      <c r="J291" s="9"/>
      <c r="K291" s="9"/>
      <c r="L291" s="9"/>
      <c r="M291" s="9"/>
    </row>
  </sheetData>
  <mergeCells count="14">
    <mergeCell ref="B4:E4"/>
    <mergeCell ref="F3:H3"/>
    <mergeCell ref="B7:H7"/>
    <mergeCell ref="H18:I18"/>
    <mergeCell ref="H19:I19"/>
    <mergeCell ref="H25:I25"/>
    <mergeCell ref="H26:I26"/>
    <mergeCell ref="D12:D13"/>
    <mergeCell ref="E12:E13"/>
    <mergeCell ref="H17:I17"/>
    <mergeCell ref="H21:I21"/>
    <mergeCell ref="H23:I23"/>
    <mergeCell ref="H24:I24"/>
    <mergeCell ref="H22:I22"/>
  </mergeCells>
  <phoneticPr fontId="0" type="noConversion"/>
  <conditionalFormatting sqref="D12">
    <cfRule type="cellIs" dxfId="47" priority="17" stopIfTrue="1" operator="between">
      <formula>0</formula>
      <formula>5</formula>
    </cfRule>
  </conditionalFormatting>
  <conditionalFormatting sqref="F12">
    <cfRule type="expression" dxfId="46" priority="12" stopIfTrue="1">
      <formula>#REF!="stars"</formula>
    </cfRule>
  </conditionalFormatting>
  <conditionalFormatting sqref="F33 F42:F61">
    <cfRule type="expression" dxfId="45" priority="11" stopIfTrue="1">
      <formula>OR($F$12="ERROR: Rating must be in 0.5 star increment")</formula>
    </cfRule>
  </conditionalFormatting>
  <conditionalFormatting sqref="H21:I26">
    <cfRule type="expression" dxfId="44" priority="10" stopIfTrue="1">
      <formula>($B$22="ERROR: Percentage breakdown must total 100%")</formula>
    </cfRule>
  </conditionalFormatting>
  <conditionalFormatting sqref="F35 F42:F60">
    <cfRule type="expression" dxfId="43" priority="9" stopIfTrue="1">
      <formula>($D$12="")</formula>
    </cfRule>
  </conditionalFormatting>
  <conditionalFormatting sqref="F36:F40">
    <cfRule type="expression" dxfId="42" priority="8" stopIfTrue="1">
      <formula>OR($F$12="ERROR: Rating must be in 0.5 star increment")</formula>
    </cfRule>
  </conditionalFormatting>
  <conditionalFormatting sqref="F36:F40">
    <cfRule type="expression" dxfId="41" priority="7" stopIfTrue="1">
      <formula>($D$12="")</formula>
    </cfRule>
  </conditionalFormatting>
  <conditionalFormatting sqref="F41">
    <cfRule type="expression" dxfId="40" priority="2" stopIfTrue="1">
      <formula>OR($F$12="ERROR: Rating must be in 0.5 star increment")</formula>
    </cfRule>
  </conditionalFormatting>
  <conditionalFormatting sqref="F41">
    <cfRule type="expression" dxfId="39" priority="1" stopIfTrue="1">
      <formula>($D$12="")</formula>
    </cfRule>
  </conditionalFormatting>
  <dataValidations disablePrompts="1" count="1">
    <dataValidation type="decimal" allowBlank="1" showInputMessage="1" showErrorMessage="1" sqref="D12 D8:D9" xr:uid="{00000000-0002-0000-0000-000000000000}">
      <formula1>0</formula1>
      <formula2>6</formula2>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O287"/>
  <sheetViews>
    <sheetView showGridLines="0" tabSelected="1" zoomScaleNormal="100" workbookViewId="0">
      <selection activeCell="J4" sqref="J4"/>
    </sheetView>
  </sheetViews>
  <sheetFormatPr defaultColWidth="9.140625" defaultRowHeight="12.75"/>
  <cols>
    <col min="1" max="1" width="3.28515625" style="1" customWidth="1"/>
    <col min="2" max="2" width="19.85546875" style="1" customWidth="1"/>
    <col min="3" max="3" width="14.85546875" style="1" customWidth="1"/>
    <col min="4" max="4" width="17.140625" style="1" customWidth="1"/>
    <col min="5" max="5" width="16.42578125" style="1" customWidth="1"/>
    <col min="6" max="6" width="14.140625" style="1" customWidth="1"/>
    <col min="7" max="7" width="2.28515625" style="1" customWidth="1"/>
    <col min="8" max="8" width="9.42578125" style="1" customWidth="1"/>
    <col min="9" max="9" width="8.7109375" style="1" customWidth="1"/>
    <col min="10" max="10" width="20.28515625" style="1" bestFit="1" customWidth="1"/>
    <col min="11" max="11" width="12.85546875" style="1" bestFit="1" customWidth="1"/>
    <col min="12" max="12" width="9.140625" style="1"/>
    <col min="13" max="13" width="12.85546875" style="1" bestFit="1" customWidth="1"/>
    <col min="14" max="16384" width="9.140625" style="1"/>
  </cols>
  <sheetData>
    <row r="1" spans="1:11" s="20" customFormat="1" ht="64.900000000000006" customHeight="1"/>
    <row r="2" spans="1:11" s="20" customFormat="1" ht="15" customHeight="1">
      <c r="A2" s="21"/>
      <c r="B2" s="22"/>
      <c r="C2" s="22"/>
      <c r="D2" s="22"/>
      <c r="E2" s="22"/>
      <c r="F2" s="22"/>
      <c r="G2" s="22"/>
      <c r="H2" s="22"/>
      <c r="I2" s="168"/>
    </row>
    <row r="3" spans="1:11" s="20" customFormat="1" ht="58.9" customHeight="1">
      <c r="A3" s="21"/>
      <c r="B3" s="23"/>
      <c r="C3" s="24"/>
      <c r="D3" s="25"/>
      <c r="E3" s="25"/>
      <c r="F3" s="181" t="s">
        <v>79</v>
      </c>
      <c r="G3" s="181"/>
      <c r="H3" s="181"/>
      <c r="I3" s="181"/>
    </row>
    <row r="4" spans="1:11" s="20" customFormat="1" ht="81" customHeight="1">
      <c r="A4" s="21"/>
      <c r="B4" s="178" t="s">
        <v>80</v>
      </c>
      <c r="C4" s="178"/>
      <c r="D4" s="178"/>
      <c r="E4" s="178"/>
      <c r="F4" s="21"/>
    </row>
    <row r="5" spans="1:11" s="20" customFormat="1" ht="24.75" customHeight="1">
      <c r="A5" s="26"/>
      <c r="B5" s="27" t="s">
        <v>3</v>
      </c>
      <c r="C5" s="28">
        <v>1</v>
      </c>
      <c r="D5" s="27" t="s">
        <v>4</v>
      </c>
      <c r="E5" s="29">
        <v>44136</v>
      </c>
      <c r="F5" s="30"/>
      <c r="G5" s="21"/>
      <c r="I5" s="31"/>
      <c r="J5" s="32"/>
      <c r="K5" s="32"/>
    </row>
    <row r="6" spans="1:11" s="21" customFormat="1"/>
    <row r="7" spans="1:11" s="21" customFormat="1" ht="101.25" customHeight="1">
      <c r="B7" s="180" t="s">
        <v>81</v>
      </c>
      <c r="C7" s="180"/>
      <c r="D7" s="180"/>
      <c r="E7" s="180"/>
      <c r="F7" s="180"/>
      <c r="G7" s="180"/>
      <c r="H7" s="180"/>
      <c r="I7" s="33"/>
    </row>
    <row r="8" spans="1:11" s="10" customFormat="1" ht="3" customHeight="1">
      <c r="B8" s="12"/>
      <c r="C8" s="11"/>
      <c r="D8" s="17"/>
      <c r="E8" s="13"/>
      <c r="F8" s="11"/>
      <c r="G8" s="11"/>
    </row>
    <row r="9" spans="1:11" s="10" customFormat="1" ht="18" customHeight="1">
      <c r="B9" s="34"/>
      <c r="C9" s="34"/>
      <c r="D9" s="35"/>
      <c r="E9" s="36"/>
      <c r="F9" s="34"/>
      <c r="G9" s="34"/>
      <c r="H9" s="21"/>
      <c r="I9" s="21"/>
    </row>
    <row r="10" spans="1:11" s="3" customFormat="1" ht="17.25" customHeight="1">
      <c r="B10" s="37" t="s">
        <v>6</v>
      </c>
      <c r="C10" s="30"/>
      <c r="D10" s="30"/>
      <c r="E10" s="30"/>
      <c r="F10" s="30"/>
      <c r="G10" s="30"/>
      <c r="H10" s="21"/>
      <c r="I10" s="21"/>
    </row>
    <row r="11" spans="1:11" s="3" customFormat="1" ht="9.9499999999999993" customHeight="1">
      <c r="B11" s="38"/>
      <c r="C11" s="30"/>
      <c r="D11" s="30"/>
      <c r="E11" s="30"/>
      <c r="F11" s="30"/>
      <c r="G11" s="30"/>
      <c r="H11" s="21"/>
      <c r="I11" s="21"/>
    </row>
    <row r="12" spans="1:11" s="10" customFormat="1" ht="15.95" customHeight="1">
      <c r="B12" s="39"/>
      <c r="C12" s="30"/>
      <c r="D12" s="173"/>
      <c r="E12" s="175" t="s">
        <v>7</v>
      </c>
      <c r="F12" s="40" t="str">
        <f>IF(MOD(D12,1)&lt;=0,"",IF(MOD(D12,1)=0.5,"","ERROR: Rating must be in 0.5 star increment"))</f>
        <v/>
      </c>
      <c r="G12" s="30"/>
      <c r="H12" s="21"/>
      <c r="I12" s="21"/>
    </row>
    <row r="13" spans="1:11" s="10" customFormat="1" ht="11.25" customHeight="1">
      <c r="B13" s="41"/>
      <c r="C13" s="30"/>
      <c r="D13" s="174"/>
      <c r="E13" s="175"/>
      <c r="F13" s="30"/>
      <c r="G13" s="30"/>
      <c r="H13" s="21"/>
      <c r="I13" s="21"/>
    </row>
    <row r="14" spans="1:11" s="10" customFormat="1" ht="11.25" customHeight="1">
      <c r="B14" s="41"/>
      <c r="C14" s="30"/>
      <c r="D14" s="163"/>
      <c r="E14" s="36"/>
      <c r="F14" s="30"/>
      <c r="G14" s="30"/>
      <c r="H14" s="21"/>
      <c r="I14" s="21"/>
    </row>
    <row r="15" spans="1:11" s="3" customFormat="1" ht="17.25" customHeight="1">
      <c r="B15" s="37" t="s">
        <v>8</v>
      </c>
      <c r="C15" s="30"/>
      <c r="D15" s="30"/>
      <c r="E15" s="30"/>
      <c r="F15" s="30"/>
      <c r="G15" s="30"/>
      <c r="H15" s="21"/>
      <c r="I15" s="21"/>
      <c r="J15" s="14"/>
    </row>
    <row r="16" spans="1:11" s="3" customFormat="1" ht="9.9499999999999993" customHeight="1">
      <c r="B16" s="47"/>
      <c r="C16" s="47"/>
      <c r="D16" s="47"/>
      <c r="E16" s="47"/>
      <c r="F16" s="47"/>
      <c r="G16" s="47"/>
      <c r="H16" s="33"/>
      <c r="I16" s="33"/>
      <c r="J16" s="4"/>
    </row>
    <row r="17" spans="2:15" s="14" customFormat="1" ht="20.100000000000001" customHeight="1">
      <c r="B17" s="72" t="s">
        <v>9</v>
      </c>
      <c r="C17" s="73"/>
      <c r="D17" s="73"/>
      <c r="E17" s="73"/>
      <c r="F17" s="74"/>
      <c r="G17" s="57"/>
      <c r="H17" s="182"/>
      <c r="I17" s="183"/>
      <c r="J17" s="113" t="str">
        <f>IF(AND(H17="",D12=""),"",IF(ISNA(C68),"ERROR: Please enter a valid postcode",""))</f>
        <v/>
      </c>
    </row>
    <row r="18" spans="2:15" s="14" customFormat="1" ht="20.100000000000001" customHeight="1">
      <c r="B18" s="75" t="s">
        <v>11</v>
      </c>
      <c r="C18" s="76"/>
      <c r="D18" s="76"/>
      <c r="E18" s="76"/>
      <c r="F18" s="77"/>
      <c r="G18" s="78"/>
      <c r="H18" s="184"/>
      <c r="I18" s="185"/>
      <c r="K18" s="18"/>
      <c r="M18" s="18"/>
      <c r="O18" s="19"/>
    </row>
    <row r="19" spans="2:15" s="14" customFormat="1" ht="20.100000000000001" customHeight="1">
      <c r="B19" s="79" t="s">
        <v>12</v>
      </c>
      <c r="C19" s="80"/>
      <c r="D19" s="80"/>
      <c r="E19" s="80"/>
      <c r="F19" s="81"/>
      <c r="G19" s="57"/>
      <c r="H19" s="186"/>
      <c r="I19" s="187"/>
      <c r="K19" s="18"/>
    </row>
    <row r="20" spans="2:15" s="14" customFormat="1" ht="12.75" customHeight="1">
      <c r="B20" s="82"/>
      <c r="C20" s="76"/>
      <c r="D20" s="76"/>
      <c r="E20" s="76"/>
      <c r="F20" s="76"/>
      <c r="G20" s="78"/>
      <c r="H20" s="164"/>
      <c r="I20" s="165"/>
    </row>
    <row r="21" spans="2:15" s="14" customFormat="1" ht="20.100000000000001" customHeight="1">
      <c r="B21" s="72" t="s">
        <v>13</v>
      </c>
      <c r="C21" s="85"/>
      <c r="D21" s="85"/>
      <c r="E21" s="85"/>
      <c r="F21" s="139" t="s">
        <v>14</v>
      </c>
      <c r="G21" s="86"/>
      <c r="H21" s="171"/>
      <c r="I21" s="172"/>
    </row>
    <row r="22" spans="2:15" s="14" customFormat="1" ht="20.100000000000001" customHeight="1">
      <c r="B22" s="87" t="str">
        <f>IF(SUM(H21:H26)=1,"","ERROR: Percentage breakdown must total 100%")</f>
        <v>ERROR: Percentage breakdown must total 100%</v>
      </c>
      <c r="C22" s="88"/>
      <c r="D22" s="88"/>
      <c r="E22" s="88"/>
      <c r="F22" s="89" t="s">
        <v>15</v>
      </c>
      <c r="G22" s="90"/>
      <c r="H22" s="171"/>
      <c r="I22" s="172"/>
    </row>
    <row r="23" spans="2:15" s="14" customFormat="1" ht="20.100000000000001" customHeight="1">
      <c r="B23" s="87"/>
      <c r="C23" s="88"/>
      <c r="D23" s="88"/>
      <c r="E23" s="88"/>
      <c r="F23" s="89" t="s">
        <v>16</v>
      </c>
      <c r="G23" s="90"/>
      <c r="H23" s="171"/>
      <c r="I23" s="172"/>
    </row>
    <row r="24" spans="2:15" s="14" customFormat="1" ht="20.100000000000001" customHeight="1">
      <c r="B24" s="87"/>
      <c r="C24" s="88"/>
      <c r="D24" s="88"/>
      <c r="E24" s="88"/>
      <c r="F24" s="89" t="s">
        <v>17</v>
      </c>
      <c r="G24" s="90"/>
      <c r="H24" s="171"/>
      <c r="I24" s="172"/>
    </row>
    <row r="25" spans="2:15" s="14" customFormat="1" ht="20.100000000000001" customHeight="1">
      <c r="B25" s="75"/>
      <c r="C25" s="88"/>
      <c r="D25" s="88"/>
      <c r="E25" s="88"/>
      <c r="F25" s="89" t="s">
        <v>18</v>
      </c>
      <c r="G25" s="90"/>
      <c r="H25" s="171"/>
      <c r="I25" s="172"/>
    </row>
    <row r="26" spans="2:15" s="14" customFormat="1" ht="20.100000000000001" customHeight="1">
      <c r="B26" s="91"/>
      <c r="C26" s="92"/>
      <c r="D26" s="92"/>
      <c r="E26" s="92"/>
      <c r="F26" s="93" t="s">
        <v>19</v>
      </c>
      <c r="G26" s="90"/>
      <c r="H26" s="171"/>
      <c r="I26" s="172"/>
    </row>
    <row r="27" spans="2:15" s="3" customFormat="1" ht="19.5" customHeight="1">
      <c r="B27" s="48"/>
      <c r="C27" s="49"/>
      <c r="D27" s="49"/>
      <c r="E27" s="49"/>
      <c r="F27" s="49"/>
      <c r="G27" s="49"/>
      <c r="H27" s="42"/>
      <c r="I27" s="21"/>
    </row>
    <row r="28" spans="2:15" s="3" customFormat="1" ht="1.5" customHeight="1">
      <c r="B28" s="50"/>
      <c r="C28" s="51"/>
      <c r="D28" s="51"/>
      <c r="E28" s="51"/>
      <c r="F28" s="51"/>
      <c r="G28" s="51"/>
      <c r="H28" s="44"/>
      <c r="I28" s="43"/>
    </row>
    <row r="29" spans="2:15" s="3" customFormat="1" ht="17.25" customHeight="1">
      <c r="B29" s="37" t="s">
        <v>20</v>
      </c>
      <c r="C29" s="30"/>
      <c r="D29" s="30"/>
      <c r="E29" s="30"/>
      <c r="F29" s="30"/>
      <c r="G29" s="30"/>
      <c r="H29" s="21"/>
      <c r="I29" s="21"/>
    </row>
    <row r="30" spans="2:15" s="3" customFormat="1" ht="1.5" customHeight="1">
      <c r="B30" s="45"/>
      <c r="C30" s="45"/>
      <c r="D30" s="45"/>
      <c r="E30" s="45"/>
      <c r="F30" s="45"/>
      <c r="G30" s="45"/>
      <c r="H30" s="46"/>
      <c r="I30" s="46"/>
      <c r="J30" s="4"/>
    </row>
    <row r="31" spans="2:15" s="3" customFormat="1" ht="9.9499999999999993" customHeight="1">
      <c r="B31" s="21"/>
      <c r="C31" s="21"/>
      <c r="D31" s="21"/>
      <c r="E31" s="21"/>
      <c r="F31" s="52"/>
      <c r="G31" s="52"/>
      <c r="H31" s="21"/>
      <c r="I31" s="21"/>
      <c r="J31" s="5"/>
    </row>
    <row r="32" spans="2:15" s="3" customFormat="1" ht="9.9499999999999993" customHeight="1">
      <c r="B32" s="21"/>
      <c r="C32" s="21"/>
      <c r="D32" s="21"/>
      <c r="E32" s="21"/>
      <c r="F32" s="52"/>
      <c r="G32" s="52"/>
      <c r="H32" s="21"/>
      <c r="I32" s="21"/>
      <c r="J32" s="5"/>
    </row>
    <row r="33" spans="1:10" s="10" customFormat="1" ht="16.5" hidden="1" customHeight="1">
      <c r="B33" s="21"/>
      <c r="C33" s="53" t="s">
        <v>21</v>
      </c>
      <c r="D33" s="21"/>
      <c r="E33" s="21"/>
      <c r="F33" s="54" t="str">
        <f>IF(D12&lt;&gt;"",TRUNC(C75),"")</f>
        <v/>
      </c>
      <c r="G33" s="55"/>
      <c r="H33" s="21"/>
      <c r="I33" s="21"/>
      <c r="J33" s="15"/>
    </row>
    <row r="34" spans="1:10" s="10" customFormat="1" ht="16.5" hidden="1" customHeight="1">
      <c r="B34" s="21"/>
      <c r="C34" s="53"/>
      <c r="D34" s="21"/>
      <c r="E34" s="21"/>
      <c r="F34" s="55"/>
      <c r="G34" s="55"/>
      <c r="H34" s="21"/>
      <c r="I34" s="21"/>
      <c r="J34" s="15"/>
    </row>
    <row r="35" spans="1:10" s="10" customFormat="1" ht="16.5" customHeight="1">
      <c r="B35" s="21"/>
      <c r="C35" s="56" t="s">
        <v>22</v>
      </c>
      <c r="D35" s="57"/>
      <c r="E35" s="57"/>
      <c r="F35" s="21"/>
      <c r="G35" s="21"/>
      <c r="H35" s="21"/>
      <c r="I35" s="57"/>
      <c r="J35" s="15"/>
    </row>
    <row r="36" spans="1:10" s="10" customFormat="1" ht="16.5" customHeight="1">
      <c r="B36" s="21"/>
      <c r="C36" s="58"/>
      <c r="D36" s="57"/>
      <c r="E36" s="60" t="s">
        <v>23</v>
      </c>
      <c r="F36" s="54" t="str">
        <f>IF(H17&lt;&gt;"",TRUNC((C77)/(C78+H22/H21*C79+H23/H21*C80+H24/H21*C81+H25/H21*C82+H26/H21*C83)),"")</f>
        <v/>
      </c>
      <c r="G36" s="61"/>
      <c r="H36" s="61" t="s">
        <v>24</v>
      </c>
      <c r="I36" s="57"/>
      <c r="J36" s="101"/>
    </row>
    <row r="37" spans="1:10" s="10" customFormat="1" ht="16.5" customHeight="1">
      <c r="B37" s="21"/>
      <c r="C37" s="58"/>
      <c r="D37" s="57"/>
      <c r="E37" s="60" t="s">
        <v>25</v>
      </c>
      <c r="F37" s="54" t="str">
        <f>IF(H17&lt;&gt;"",TRUNC(H22/H$21*F$36),"")</f>
        <v/>
      </c>
      <c r="G37" s="61"/>
      <c r="H37" s="61" t="s">
        <v>24</v>
      </c>
      <c r="I37" s="57"/>
      <c r="J37" s="101"/>
    </row>
    <row r="38" spans="1:10" s="10" customFormat="1" ht="16.5" customHeight="1">
      <c r="B38" s="21"/>
      <c r="C38" s="58"/>
      <c r="D38" s="57"/>
      <c r="E38" s="60" t="s">
        <v>26</v>
      </c>
      <c r="F38" s="54" t="str">
        <f>IF(H17&lt;&gt;"",TRUNC(H23/H$21*F$36),"")</f>
        <v/>
      </c>
      <c r="G38" s="61"/>
      <c r="H38" s="61" t="s">
        <v>24</v>
      </c>
      <c r="I38" s="59"/>
      <c r="J38" s="101"/>
    </row>
    <row r="39" spans="1:10" s="10" customFormat="1" ht="16.5" customHeight="1">
      <c r="B39" s="21"/>
      <c r="C39" s="58"/>
      <c r="D39" s="57"/>
      <c r="E39" s="60" t="s">
        <v>27</v>
      </c>
      <c r="F39" s="54" t="str">
        <f>IF(H17&lt;&gt;"",TRUNC(H24/H$21*F$36),"")</f>
        <v/>
      </c>
      <c r="G39" s="61"/>
      <c r="H39" s="61" t="s">
        <v>24</v>
      </c>
      <c r="I39" s="57"/>
      <c r="J39" s="101"/>
    </row>
    <row r="40" spans="1:10" s="10" customFormat="1" ht="16.5" customHeight="1">
      <c r="B40" s="21"/>
      <c r="C40" s="58"/>
      <c r="D40" s="21"/>
      <c r="E40" s="60" t="s">
        <v>28</v>
      </c>
      <c r="F40" s="54" t="str">
        <f>IF(H17&lt;&gt;"",TRUNC(H25/H$21*(F$36/D82)),"")</f>
        <v/>
      </c>
      <c r="G40" s="61"/>
      <c r="H40" s="61" t="s">
        <v>29</v>
      </c>
      <c r="I40" s="59"/>
      <c r="J40" s="101"/>
    </row>
    <row r="41" spans="1:10" s="10" customFormat="1" ht="16.5" customHeight="1">
      <c r="B41" s="21"/>
      <c r="C41" s="58"/>
      <c r="D41" s="21"/>
      <c r="E41" s="60" t="s">
        <v>30</v>
      </c>
      <c r="F41" s="54" t="str">
        <f>IF(H18&lt;&gt;"",TRUNC(H26/H$21*(F$36/D83)),"")</f>
        <v/>
      </c>
      <c r="G41" s="61"/>
      <c r="H41" s="61" t="s">
        <v>31</v>
      </c>
      <c r="I41" s="21"/>
      <c r="J41" s="101"/>
    </row>
    <row r="42" spans="1:10">
      <c r="A42" s="2"/>
      <c r="B42" s="21"/>
      <c r="C42" s="21"/>
      <c r="D42" s="21"/>
      <c r="E42" s="62"/>
      <c r="F42" s="21"/>
      <c r="G42" s="21"/>
      <c r="H42" s="21"/>
      <c r="I42" s="21"/>
    </row>
    <row r="43" spans="1:10">
      <c r="B43" s="21"/>
      <c r="C43" s="63"/>
      <c r="D43" s="57"/>
      <c r="E43" s="21"/>
      <c r="F43" s="21"/>
      <c r="G43" s="21"/>
      <c r="H43" s="21"/>
      <c r="I43" s="21"/>
    </row>
    <row r="44" spans="1:10" s="7" customFormat="1" ht="15.75" customHeight="1">
      <c r="A44" s="6"/>
      <c r="B44" s="57"/>
      <c r="C44" s="64" t="s">
        <v>32</v>
      </c>
      <c r="D44" s="57"/>
      <c r="E44" s="57"/>
      <c r="F44" s="65" t="e">
        <f>TRUNC(F36+F37+F38+F39+F40*D82+F41*D83)</f>
        <v>#VALUE!</v>
      </c>
      <c r="G44" s="57"/>
      <c r="H44" s="57" t="s">
        <v>24</v>
      </c>
      <c r="I44" s="57"/>
    </row>
    <row r="45" spans="1:10" s="7" customFormat="1" ht="15.75" customHeight="1">
      <c r="A45" s="6"/>
      <c r="B45" s="57"/>
      <c r="C45" s="64" t="s">
        <v>33</v>
      </c>
      <c r="D45" s="57"/>
      <c r="E45" s="57"/>
      <c r="F45" s="102" t="e">
        <f>F44/H19</f>
        <v>#VALUE!</v>
      </c>
      <c r="G45" s="57"/>
      <c r="H45" s="57" t="s">
        <v>34</v>
      </c>
      <c r="I45" s="57"/>
    </row>
    <row r="46" spans="1:10" s="7" customFormat="1" ht="15.75" customHeight="1">
      <c r="A46" s="6"/>
      <c r="B46" s="57"/>
      <c r="C46" s="64" t="s">
        <v>35</v>
      </c>
      <c r="D46" s="57"/>
      <c r="E46" s="57"/>
      <c r="F46" s="102" t="e">
        <f t="shared" ref="F46:F51" si="0">$F$45*H21</f>
        <v>#VALUE!</v>
      </c>
      <c r="G46" s="57"/>
      <c r="H46" s="57" t="s">
        <v>34</v>
      </c>
      <c r="I46" s="57"/>
    </row>
    <row r="47" spans="1:10" s="7" customFormat="1" ht="15.75" customHeight="1">
      <c r="A47" s="6"/>
      <c r="B47" s="57"/>
      <c r="C47" s="64" t="s">
        <v>36</v>
      </c>
      <c r="D47" s="57"/>
      <c r="E47" s="57"/>
      <c r="F47" s="102" t="e">
        <f t="shared" si="0"/>
        <v>#VALUE!</v>
      </c>
      <c r="G47" s="57"/>
      <c r="H47" s="57" t="s">
        <v>34</v>
      </c>
      <c r="I47" s="57"/>
    </row>
    <row r="48" spans="1:10" s="7" customFormat="1" ht="15.75" customHeight="1">
      <c r="A48" s="6"/>
      <c r="B48" s="57"/>
      <c r="C48" s="64" t="s">
        <v>37</v>
      </c>
      <c r="D48" s="57"/>
      <c r="E48" s="57"/>
      <c r="F48" s="102" t="e">
        <f>$F$45*H23</f>
        <v>#VALUE!</v>
      </c>
      <c r="G48" s="57"/>
      <c r="H48" s="57" t="s">
        <v>34</v>
      </c>
      <c r="I48" s="57"/>
    </row>
    <row r="49" spans="1:11" s="7" customFormat="1" ht="15.75" customHeight="1">
      <c r="A49" s="6"/>
      <c r="B49" s="57"/>
      <c r="C49" s="64" t="s">
        <v>38</v>
      </c>
      <c r="D49" s="57"/>
      <c r="E49" s="57"/>
      <c r="F49" s="102" t="e">
        <f t="shared" si="0"/>
        <v>#VALUE!</v>
      </c>
      <c r="G49" s="57"/>
      <c r="H49" s="57" t="s">
        <v>34</v>
      </c>
      <c r="I49" s="57"/>
    </row>
    <row r="50" spans="1:11" s="7" customFormat="1" ht="15.75" customHeight="1">
      <c r="A50" s="6"/>
      <c r="B50" s="57"/>
      <c r="C50" s="64" t="s">
        <v>39</v>
      </c>
      <c r="D50" s="57"/>
      <c r="E50" s="57"/>
      <c r="F50" s="102" t="e">
        <f t="shared" si="0"/>
        <v>#VALUE!</v>
      </c>
      <c r="G50" s="57"/>
      <c r="H50" s="57" t="s">
        <v>34</v>
      </c>
      <c r="I50" s="57"/>
    </row>
    <row r="51" spans="1:11" s="7" customFormat="1" ht="15.75" customHeight="1">
      <c r="A51" s="6"/>
      <c r="B51" s="57"/>
      <c r="C51" s="64" t="s">
        <v>40</v>
      </c>
      <c r="D51" s="57"/>
      <c r="E51" s="57"/>
      <c r="F51" s="102" t="e">
        <f t="shared" si="0"/>
        <v>#VALUE!</v>
      </c>
      <c r="G51" s="57"/>
      <c r="H51" s="57" t="s">
        <v>34</v>
      </c>
      <c r="I51" s="57"/>
    </row>
    <row r="52" spans="1:11" s="7" customFormat="1" ht="15.75" customHeight="1">
      <c r="A52" s="8"/>
      <c r="B52" s="57"/>
      <c r="C52" s="66"/>
      <c r="D52" s="57"/>
      <c r="E52" s="57"/>
      <c r="F52" s="66"/>
      <c r="G52" s="57"/>
      <c r="H52" s="66"/>
      <c r="I52" s="57"/>
    </row>
    <row r="53" spans="1:11" s="7" customFormat="1" ht="15.75" customHeight="1">
      <c r="A53" s="6"/>
      <c r="B53" s="57"/>
      <c r="C53" s="64" t="s">
        <v>41</v>
      </c>
      <c r="D53" s="57"/>
      <c r="E53" s="57"/>
      <c r="F53" s="65" t="e">
        <f>C77</f>
        <v>#N/A</v>
      </c>
      <c r="G53" s="57"/>
      <c r="H53" s="57" t="s">
        <v>42</v>
      </c>
      <c r="I53" s="57"/>
    </row>
    <row r="54" spans="1:11" s="7" customFormat="1" ht="15.75" customHeight="1">
      <c r="A54" s="6"/>
      <c r="B54" s="57"/>
      <c r="C54" s="64" t="s">
        <v>43</v>
      </c>
      <c r="D54" s="57"/>
      <c r="E54" s="57"/>
      <c r="F54" s="102" t="e">
        <f>F53/H19</f>
        <v>#N/A</v>
      </c>
      <c r="G54" s="57"/>
      <c r="H54" s="57" t="s">
        <v>44</v>
      </c>
      <c r="I54" s="57"/>
      <c r="J54" s="104"/>
    </row>
    <row r="55" spans="1:11" s="7" customFormat="1" ht="15.75" customHeight="1">
      <c r="A55" s="6"/>
      <c r="B55" s="57"/>
      <c r="C55" s="64" t="s">
        <v>45</v>
      </c>
      <c r="D55" s="57"/>
      <c r="E55" s="57"/>
      <c r="F55" s="102" t="e">
        <f>F36*C78/$H$19</f>
        <v>#VALUE!</v>
      </c>
      <c r="G55" s="57"/>
      <c r="H55" s="57" t="s">
        <v>44</v>
      </c>
      <c r="I55" s="57"/>
      <c r="J55" s="104"/>
    </row>
    <row r="56" spans="1:11" s="7" customFormat="1" ht="15.75" customHeight="1">
      <c r="A56" s="6"/>
      <c r="B56" s="57"/>
      <c r="C56" s="64" t="s">
        <v>46</v>
      </c>
      <c r="D56" s="57"/>
      <c r="E56" s="57"/>
      <c r="F56" s="102" t="e">
        <f>F37*C79/$H$19</f>
        <v>#VALUE!</v>
      </c>
      <c r="G56" s="57"/>
      <c r="H56" s="57" t="s">
        <v>44</v>
      </c>
      <c r="I56" s="57"/>
      <c r="J56" s="104"/>
    </row>
    <row r="57" spans="1:11" s="7" customFormat="1" ht="15.75" customHeight="1">
      <c r="A57" s="6"/>
      <c r="B57" s="57"/>
      <c r="C57" s="64" t="s">
        <v>47</v>
      </c>
      <c r="D57" s="57"/>
      <c r="E57" s="57"/>
      <c r="F57" s="102" t="e">
        <f>F38*C80/$H$19</f>
        <v>#VALUE!</v>
      </c>
      <c r="G57" s="57"/>
      <c r="H57" s="57" t="s">
        <v>44</v>
      </c>
      <c r="I57" s="57"/>
      <c r="J57" s="104"/>
    </row>
    <row r="58" spans="1:11" s="7" customFormat="1" ht="15.75" customHeight="1">
      <c r="A58" s="6"/>
      <c r="B58" s="57"/>
      <c r="C58" s="64" t="s">
        <v>48</v>
      </c>
      <c r="D58" s="57"/>
      <c r="E58" s="57"/>
      <c r="F58" s="102" t="e">
        <f>F39*C81/$H$19</f>
        <v>#VALUE!</v>
      </c>
      <c r="G58" s="57"/>
      <c r="H58" s="57" t="s">
        <v>44</v>
      </c>
      <c r="I58" s="57"/>
    </row>
    <row r="59" spans="1:11" s="7" customFormat="1" ht="15.75" customHeight="1">
      <c r="A59" s="6"/>
      <c r="B59" s="57"/>
      <c r="C59" s="64" t="s">
        <v>49</v>
      </c>
      <c r="D59" s="57"/>
      <c r="E59" s="57"/>
      <c r="F59" s="102" t="e">
        <f>(F40*C82*D82)/$H$19</f>
        <v>#VALUE!</v>
      </c>
      <c r="G59" s="57"/>
      <c r="H59" s="57" t="s">
        <v>44</v>
      </c>
      <c r="I59" s="57"/>
      <c r="K59" s="1"/>
    </row>
    <row r="60" spans="1:11" s="7" customFormat="1" ht="15.75" customHeight="1">
      <c r="A60" s="6"/>
      <c r="B60" s="57"/>
      <c r="C60" s="64" t="s">
        <v>50</v>
      </c>
      <c r="D60" s="57"/>
      <c r="E60" s="57"/>
      <c r="F60" s="102" t="e">
        <f>(F41*C83*D83)/$H$19</f>
        <v>#VALUE!</v>
      </c>
      <c r="G60" s="57"/>
      <c r="H60" s="57" t="s">
        <v>44</v>
      </c>
      <c r="I60" s="57"/>
      <c r="K60" s="1"/>
    </row>
    <row r="61" spans="1:11">
      <c r="A61" s="2"/>
      <c r="B61" s="21"/>
      <c r="C61" s="21"/>
      <c r="D61" s="21"/>
      <c r="E61" s="62"/>
      <c r="F61" s="21"/>
      <c r="G61" s="21"/>
      <c r="H61" s="21"/>
      <c r="I61" s="21"/>
    </row>
    <row r="62" spans="1:11">
      <c r="B62" s="67"/>
      <c r="C62" s="21"/>
      <c r="D62" s="21"/>
      <c r="E62" s="21"/>
      <c r="F62" s="21"/>
      <c r="G62" s="21"/>
      <c r="H62" s="21"/>
      <c r="I62" s="21"/>
    </row>
    <row r="63" spans="1:11">
      <c r="B63" s="68"/>
      <c r="C63" s="21"/>
      <c r="D63" s="21"/>
      <c r="E63" s="21"/>
      <c r="F63" s="21"/>
      <c r="G63" s="21"/>
      <c r="H63" s="21"/>
      <c r="I63" s="21"/>
    </row>
    <row r="64" spans="1:11" ht="17.25" hidden="1">
      <c r="B64" s="69" t="s">
        <v>51</v>
      </c>
      <c r="C64" s="21"/>
      <c r="D64" s="21"/>
      <c r="E64" s="21"/>
      <c r="F64" s="21"/>
      <c r="G64" s="21"/>
      <c r="H64" s="21"/>
      <c r="I64" s="21"/>
    </row>
    <row r="65" spans="2:9" hidden="1">
      <c r="B65" s="21" t="s">
        <v>52</v>
      </c>
      <c r="C65" s="100">
        <f>MIN(H18, 168)</f>
        <v>168</v>
      </c>
      <c r="D65" s="21"/>
      <c r="E65" s="21"/>
      <c r="F65" s="21"/>
      <c r="G65" s="21"/>
      <c r="H65" s="21"/>
      <c r="I65" s="21"/>
    </row>
    <row r="66" spans="2:9" hidden="1">
      <c r="B66" s="21" t="s">
        <v>53</v>
      </c>
      <c r="C66" s="114" t="str">
        <f>IF(ISERROR(LEFT($H17,1)*1),"Y","N")</f>
        <v>Y</v>
      </c>
      <c r="D66" s="21"/>
      <c r="E66" s="21"/>
      <c r="F66" s="21"/>
      <c r="G66" s="21"/>
      <c r="H66" s="21"/>
      <c r="I66" s="21"/>
    </row>
    <row r="67" spans="2:9" hidden="1">
      <c r="B67" s="21" t="s">
        <v>54</v>
      </c>
      <c r="C67" s="114" t="str">
        <f>IF(ISERROR(MID($H17,2,1)*1),"Y","N")</f>
        <v>Y</v>
      </c>
      <c r="D67" s="21"/>
      <c r="E67" s="21"/>
      <c r="F67" s="21"/>
      <c r="G67" s="21"/>
      <c r="H67" s="21"/>
      <c r="I67" s="21"/>
    </row>
    <row r="68" spans="2:9" hidden="1">
      <c r="B68" s="21" t="s">
        <v>56</v>
      </c>
      <c r="C68" s="100" t="e">
        <f>IF(AND(C66="Y",C67="Y"),INDEX(Climate_pcode_xref!$B$2:$B$122,MATCH(LEFT(H17,2),Climate_pcode_xref!$A$2:$A$122,0)),INDEX(Climate_pcode_xref!$B$2:$B$122,MATCH(LEFT(H17,1),Climate_pcode_xref!$A$2:$A$122,0)))</f>
        <v>#N/A</v>
      </c>
      <c r="D68" s="21"/>
      <c r="E68" s="21"/>
      <c r="F68" s="21"/>
      <c r="G68" s="21"/>
      <c r="H68" s="21"/>
      <c r="I68" s="21"/>
    </row>
    <row r="69" spans="2:9" hidden="1">
      <c r="B69" s="21" t="s">
        <v>58</v>
      </c>
      <c r="C69" s="21" t="e">
        <f>INDEX(Climate_zones!$D$2:$D$19,MATCH(C68,Climate_zones!$A$2:$A$19,0))</f>
        <v>#N/A</v>
      </c>
      <c r="D69" s="21"/>
      <c r="E69" s="21"/>
      <c r="F69" s="21"/>
      <c r="G69" s="21"/>
      <c r="H69" s="21"/>
      <c r="I69" s="21"/>
    </row>
    <row r="70" spans="2:9" hidden="1">
      <c r="B70" s="21" t="s">
        <v>60</v>
      </c>
      <c r="C70" s="21" t="e">
        <f>INDEX(Climate_zones!$E$2:$E$19,MATCH(C68,Climate_zones!$A$2:$A$19,0))</f>
        <v>#N/A</v>
      </c>
      <c r="D70" s="21"/>
      <c r="E70" s="21"/>
      <c r="F70" s="21"/>
      <c r="G70" s="21"/>
      <c r="H70" s="21"/>
      <c r="I70" s="21"/>
    </row>
    <row r="71" spans="2:9" hidden="1">
      <c r="B71" s="21" t="s">
        <v>61</v>
      </c>
      <c r="C71" s="21" t="e">
        <f>0.011*C69+0.034*C70-26</f>
        <v>#N/A</v>
      </c>
      <c r="D71" s="21"/>
      <c r="E71" s="21"/>
      <c r="F71" s="21"/>
      <c r="G71" s="21"/>
      <c r="H71" s="21"/>
      <c r="I71" s="21"/>
    </row>
    <row r="72" spans="2:9" hidden="1">
      <c r="B72" s="21" t="s">
        <v>62</v>
      </c>
      <c r="C72" s="21">
        <f>0.0089*C65+0.47</f>
        <v>1.9652000000000001</v>
      </c>
      <c r="D72" s="21"/>
      <c r="E72" s="21"/>
      <c r="F72" s="21"/>
      <c r="G72" s="21"/>
      <c r="H72" s="21"/>
      <c r="I72" s="21"/>
    </row>
    <row r="73" spans="2:9" hidden="1">
      <c r="B73" s="21" t="s">
        <v>63</v>
      </c>
      <c r="C73" s="21">
        <v>136</v>
      </c>
      <c r="D73" s="21"/>
      <c r="E73" s="21"/>
      <c r="F73" s="21"/>
      <c r="G73" s="21"/>
      <c r="H73" s="21"/>
      <c r="I73" s="21"/>
    </row>
    <row r="74" spans="2:9" hidden="1">
      <c r="B74" s="21" t="s">
        <v>64</v>
      </c>
      <c r="C74" s="21" t="e">
        <f>(C73+C71)*C72</f>
        <v>#N/A</v>
      </c>
      <c r="D74" s="21"/>
      <c r="E74" s="21"/>
      <c r="F74" s="21"/>
      <c r="G74" s="21"/>
      <c r="H74" s="21"/>
      <c r="I74" s="21"/>
    </row>
    <row r="75" spans="2:9" hidden="1">
      <c r="B75" s="21" t="s">
        <v>65</v>
      </c>
      <c r="C75" s="21">
        <f>INDEX('Star Bands'!C5:C16,MATCH(D12,'Star Bands'!$B$5:$B$16,0))</f>
        <v>0</v>
      </c>
      <c r="D75" s="21"/>
      <c r="E75" s="21"/>
      <c r="F75" s="21"/>
      <c r="G75" s="21"/>
      <c r="H75" s="21"/>
      <c r="I75" s="21"/>
    </row>
    <row r="76" spans="2:9" hidden="1">
      <c r="B76" s="21" t="s">
        <v>66</v>
      </c>
      <c r="C76" s="21" t="e">
        <f>C74*C75/100</f>
        <v>#N/A</v>
      </c>
      <c r="D76" s="21"/>
      <c r="E76" s="21"/>
      <c r="F76" s="21"/>
      <c r="G76" s="21"/>
      <c r="H76" s="21"/>
      <c r="I76" s="21"/>
    </row>
    <row r="77" spans="2:9" hidden="1">
      <c r="B77" s="21" t="s">
        <v>67</v>
      </c>
      <c r="C77" s="21" t="e">
        <f>C76*H19</f>
        <v>#N/A</v>
      </c>
      <c r="D77" s="21"/>
      <c r="E77" s="21"/>
      <c r="F77" s="21"/>
      <c r="G77" s="21"/>
      <c r="H77" s="21"/>
      <c r="I77" s="21"/>
    </row>
    <row r="78" spans="2:9" hidden="1">
      <c r="B78" s="21" t="s">
        <v>68</v>
      </c>
      <c r="C78" s="21">
        <v>1</v>
      </c>
      <c r="D78" s="21"/>
      <c r="E78" s="21"/>
      <c r="F78" s="21"/>
      <c r="G78" s="21"/>
      <c r="H78" s="21"/>
      <c r="I78" s="21"/>
    </row>
    <row r="79" spans="2:9" hidden="1">
      <c r="B79" s="21" t="s">
        <v>69</v>
      </c>
      <c r="C79" s="21">
        <v>0.75</v>
      </c>
      <c r="D79" s="21"/>
      <c r="E79" s="21"/>
      <c r="F79" s="21"/>
      <c r="G79" s="21"/>
      <c r="H79" s="21"/>
      <c r="I79" s="21"/>
    </row>
    <row r="80" spans="2:9" hidden="1">
      <c r="B80" s="21" t="s">
        <v>70</v>
      </c>
      <c r="C80" s="21">
        <v>0.9</v>
      </c>
      <c r="D80" s="21"/>
      <c r="E80" s="21"/>
      <c r="F80" s="21"/>
      <c r="G80" s="21"/>
      <c r="H80" s="21"/>
      <c r="I80" s="21"/>
    </row>
    <row r="81" spans="1:13" hidden="1">
      <c r="B81" s="21" t="s">
        <v>71</v>
      </c>
      <c r="C81" s="21">
        <v>0.4</v>
      </c>
      <c r="D81" s="137" t="s">
        <v>72</v>
      </c>
      <c r="E81" s="21"/>
      <c r="F81" s="21"/>
      <c r="G81" s="21"/>
      <c r="H81" s="21"/>
      <c r="I81" s="21"/>
    </row>
    <row r="82" spans="1:13" hidden="1">
      <c r="B82" s="21" t="s">
        <v>73</v>
      </c>
      <c r="C82" s="21">
        <v>0.75</v>
      </c>
      <c r="D82" s="123">
        <f>1/3.6*22.1</f>
        <v>6.1388888888888893</v>
      </c>
      <c r="E82" s="21"/>
      <c r="F82" s="21"/>
      <c r="G82" s="21"/>
      <c r="H82" s="21"/>
      <c r="I82" s="21"/>
    </row>
    <row r="83" spans="1:13" hidden="1">
      <c r="B83" s="21" t="s">
        <v>74</v>
      </c>
      <c r="C83" s="21">
        <v>0.8</v>
      </c>
      <c r="D83" s="115">
        <f>1/3.6*38.6</f>
        <v>10.722222222222223</v>
      </c>
      <c r="E83" s="21"/>
      <c r="F83" s="21"/>
      <c r="G83" s="21"/>
      <c r="H83" s="21"/>
      <c r="I83" s="21"/>
    </row>
    <row r="84" spans="1:13">
      <c r="B84" s="21"/>
      <c r="C84" s="21"/>
      <c r="D84" s="21"/>
      <c r="E84" s="21"/>
      <c r="F84" s="67"/>
      <c r="G84" s="67"/>
      <c r="H84" s="67"/>
      <c r="I84" s="67"/>
      <c r="J84" s="9"/>
      <c r="K84" s="9"/>
      <c r="L84" s="9"/>
      <c r="M84" s="9"/>
    </row>
    <row r="85" spans="1:13">
      <c r="B85" s="21"/>
      <c r="C85" s="21"/>
      <c r="D85" s="21"/>
      <c r="E85" s="21"/>
      <c r="F85" s="67"/>
      <c r="G85" s="67"/>
      <c r="H85" s="67"/>
      <c r="I85" s="67"/>
      <c r="J85" s="9"/>
      <c r="K85" s="9"/>
      <c r="L85" s="9"/>
      <c r="M85" s="9"/>
    </row>
    <row r="86" spans="1:13">
      <c r="A86" s="9"/>
      <c r="B86" s="67"/>
      <c r="C86" s="67"/>
      <c r="D86" s="67"/>
      <c r="E86" s="67"/>
      <c r="F86" s="67"/>
      <c r="G86" s="67"/>
      <c r="H86" s="67"/>
      <c r="I86" s="67"/>
      <c r="J86" s="9"/>
      <c r="K86" s="9"/>
      <c r="L86" s="9"/>
      <c r="M86" s="9"/>
    </row>
    <row r="87" spans="1:13">
      <c r="A87" s="9"/>
      <c r="B87" s="67"/>
      <c r="C87" s="67"/>
      <c r="D87" s="67"/>
      <c r="E87" s="67"/>
      <c r="F87" s="67"/>
      <c r="G87" s="67"/>
      <c r="H87" s="67"/>
      <c r="I87" s="67"/>
      <c r="J87" s="9"/>
      <c r="K87" s="9"/>
      <c r="L87" s="9"/>
      <c r="M87" s="9"/>
    </row>
    <row r="88" spans="1:13">
      <c r="A88" s="9"/>
      <c r="B88" s="67"/>
      <c r="C88" s="67"/>
      <c r="D88" s="67"/>
      <c r="E88" s="67"/>
      <c r="F88" s="67"/>
      <c r="G88" s="67"/>
      <c r="H88" s="67"/>
      <c r="I88" s="67"/>
      <c r="J88" s="9"/>
      <c r="K88" s="9"/>
      <c r="L88" s="9"/>
      <c r="M88" s="9"/>
    </row>
    <row r="89" spans="1:13">
      <c r="A89" s="9"/>
      <c r="B89" s="67"/>
      <c r="C89" s="67"/>
      <c r="D89" s="67"/>
      <c r="E89" s="67"/>
      <c r="F89" s="67"/>
      <c r="G89" s="67"/>
      <c r="H89" s="67"/>
      <c r="I89" s="67"/>
      <c r="J89" s="9"/>
      <c r="K89" s="9"/>
      <c r="L89" s="9"/>
      <c r="M89" s="9"/>
    </row>
    <row r="90" spans="1:13">
      <c r="A90" s="9"/>
      <c r="B90" s="67"/>
      <c r="C90" s="67"/>
      <c r="D90" s="67"/>
      <c r="E90" s="67"/>
      <c r="F90" s="67"/>
      <c r="G90" s="67"/>
      <c r="H90" s="67"/>
      <c r="I90" s="67"/>
      <c r="J90" s="9"/>
      <c r="K90" s="9"/>
      <c r="L90" s="9"/>
      <c r="M90" s="9"/>
    </row>
    <row r="91" spans="1:13">
      <c r="A91" s="9"/>
      <c r="B91" s="67"/>
      <c r="C91" s="67"/>
      <c r="D91" s="67"/>
      <c r="E91" s="67"/>
      <c r="F91" s="67"/>
      <c r="G91" s="67"/>
      <c r="H91" s="67"/>
      <c r="I91" s="67"/>
      <c r="J91" s="9"/>
      <c r="K91" s="9"/>
      <c r="L91" s="9"/>
      <c r="M91" s="9"/>
    </row>
    <row r="92" spans="1:13">
      <c r="A92" s="9"/>
      <c r="B92" s="67"/>
      <c r="C92" s="67"/>
      <c r="D92" s="67"/>
      <c r="E92" s="67"/>
      <c r="F92" s="67"/>
      <c r="G92" s="67"/>
      <c r="H92" s="67"/>
      <c r="I92" s="67"/>
      <c r="J92" s="9"/>
      <c r="K92" s="9"/>
      <c r="L92" s="9"/>
      <c r="M92" s="9"/>
    </row>
    <row r="93" spans="1:13">
      <c r="A93" s="9"/>
      <c r="B93" s="67"/>
      <c r="C93" s="67"/>
      <c r="D93" s="67"/>
      <c r="E93" s="67"/>
      <c r="F93" s="67"/>
      <c r="G93" s="67"/>
      <c r="H93" s="67"/>
      <c r="I93" s="67"/>
      <c r="J93" s="9"/>
      <c r="K93" s="9"/>
      <c r="L93" s="9"/>
      <c r="M93" s="9"/>
    </row>
    <row r="94" spans="1:13">
      <c r="A94" s="9"/>
      <c r="B94" s="67"/>
      <c r="C94" s="67"/>
      <c r="D94" s="67"/>
      <c r="E94" s="67"/>
      <c r="F94" s="67"/>
      <c r="G94" s="67"/>
      <c r="H94" s="67"/>
      <c r="I94" s="67"/>
      <c r="J94" s="9"/>
      <c r="K94" s="9"/>
      <c r="L94" s="9"/>
      <c r="M94" s="9"/>
    </row>
    <row r="95" spans="1:13">
      <c r="A95" s="9"/>
      <c r="B95" s="67"/>
      <c r="C95" s="67"/>
      <c r="D95" s="67"/>
      <c r="E95" s="67"/>
      <c r="F95" s="67"/>
      <c r="G95" s="67"/>
      <c r="H95" s="67"/>
      <c r="I95" s="67"/>
      <c r="J95" s="9"/>
      <c r="K95" s="9"/>
      <c r="L95" s="9"/>
      <c r="M95" s="9"/>
    </row>
    <row r="96" spans="1:13">
      <c r="A96" s="9"/>
      <c r="B96" s="67"/>
      <c r="C96" s="67"/>
      <c r="D96" s="67"/>
      <c r="E96" s="67"/>
      <c r="F96" s="67"/>
      <c r="G96" s="67"/>
      <c r="H96" s="67"/>
      <c r="I96" s="67"/>
      <c r="J96" s="9"/>
      <c r="K96" s="9"/>
      <c r="L96" s="9"/>
      <c r="M96" s="9"/>
    </row>
    <row r="97" spans="1:13">
      <c r="A97" s="9"/>
      <c r="B97" s="67"/>
      <c r="C97" s="67"/>
      <c r="D97" s="67"/>
      <c r="E97" s="67"/>
      <c r="F97" s="67"/>
      <c r="G97" s="67"/>
      <c r="H97" s="67"/>
      <c r="I97" s="67"/>
      <c r="J97" s="9"/>
      <c r="K97" s="9"/>
      <c r="L97" s="9"/>
      <c r="M97" s="9"/>
    </row>
    <row r="98" spans="1:13">
      <c r="A98" s="9"/>
      <c r="B98" s="9"/>
      <c r="C98" s="9"/>
      <c r="D98" s="9"/>
      <c r="E98" s="9"/>
      <c r="F98" s="9"/>
      <c r="G98" s="9"/>
      <c r="H98" s="9"/>
      <c r="I98" s="9"/>
      <c r="J98" s="9"/>
      <c r="K98" s="9"/>
      <c r="L98" s="9"/>
      <c r="M98" s="9"/>
    </row>
    <row r="99" spans="1:13">
      <c r="A99" s="9"/>
      <c r="B99" s="9"/>
      <c r="C99" s="9"/>
      <c r="D99" s="9"/>
      <c r="E99" s="9"/>
      <c r="F99" s="9"/>
      <c r="G99" s="9"/>
      <c r="H99" s="9"/>
      <c r="I99" s="9"/>
      <c r="J99" s="9"/>
      <c r="K99" s="9"/>
      <c r="L99" s="9"/>
      <c r="M99" s="9"/>
    </row>
    <row r="100" spans="1:13">
      <c r="A100" s="9"/>
      <c r="B100" s="9"/>
      <c r="C100" s="9"/>
      <c r="D100" s="9"/>
      <c r="E100" s="9"/>
      <c r="F100" s="9"/>
      <c r="G100" s="9"/>
      <c r="H100" s="9"/>
      <c r="I100" s="9"/>
      <c r="J100" s="9"/>
      <c r="K100" s="9"/>
      <c r="L100" s="9"/>
      <c r="M100" s="9"/>
    </row>
    <row r="101" spans="1:13">
      <c r="A101" s="9"/>
      <c r="B101" s="9"/>
      <c r="C101" s="9"/>
      <c r="D101" s="9"/>
      <c r="E101" s="9"/>
      <c r="F101" s="9"/>
      <c r="G101" s="9"/>
      <c r="H101" s="9"/>
      <c r="I101" s="9"/>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row r="280" spans="1:13">
      <c r="A280" s="9"/>
      <c r="B280" s="9"/>
      <c r="C280" s="9"/>
      <c r="D280" s="9"/>
      <c r="E280" s="9"/>
      <c r="F280" s="9"/>
      <c r="G280" s="9"/>
      <c r="H280" s="9"/>
      <c r="I280" s="9"/>
      <c r="J280" s="9"/>
      <c r="K280" s="9"/>
      <c r="L280" s="9"/>
      <c r="M280" s="9"/>
    </row>
    <row r="281" spans="1:13">
      <c r="A281" s="9"/>
      <c r="B281" s="9"/>
      <c r="C281" s="9"/>
      <c r="D281" s="9"/>
      <c r="E281" s="9"/>
      <c r="F281" s="9"/>
      <c r="G281" s="9"/>
      <c r="H281" s="9"/>
      <c r="I281" s="9"/>
      <c r="J281" s="9"/>
      <c r="K281" s="9"/>
      <c r="L281" s="9"/>
      <c r="M281" s="9"/>
    </row>
    <row r="282" spans="1:13">
      <c r="A282" s="9"/>
      <c r="B282" s="9"/>
      <c r="C282" s="9"/>
      <c r="D282" s="9"/>
      <c r="E282" s="9"/>
      <c r="F282" s="9"/>
      <c r="G282" s="9"/>
      <c r="H282" s="9"/>
      <c r="I282" s="9"/>
      <c r="J282" s="9"/>
      <c r="K282" s="9"/>
      <c r="L282" s="9"/>
      <c r="M282" s="9"/>
    </row>
    <row r="283" spans="1:13">
      <c r="A283" s="9"/>
      <c r="B283" s="9"/>
      <c r="C283" s="9"/>
      <c r="D283" s="9"/>
      <c r="E283" s="9"/>
      <c r="F283" s="9"/>
      <c r="G283" s="9"/>
      <c r="H283" s="9"/>
      <c r="I283" s="9"/>
      <c r="J283" s="9"/>
      <c r="K283" s="9"/>
      <c r="L283" s="9"/>
      <c r="M283" s="9"/>
    </row>
    <row r="284" spans="1:13">
      <c r="A284" s="9"/>
      <c r="B284" s="9"/>
      <c r="C284" s="9"/>
      <c r="D284" s="9"/>
      <c r="E284" s="9"/>
      <c r="F284" s="9"/>
      <c r="G284" s="9"/>
      <c r="H284" s="9"/>
      <c r="I284" s="9"/>
      <c r="J284" s="9"/>
      <c r="K284" s="9"/>
      <c r="L284" s="9"/>
      <c r="M284" s="9"/>
    </row>
    <row r="285" spans="1:13">
      <c r="A285" s="9"/>
      <c r="B285" s="9"/>
      <c r="C285" s="9"/>
      <c r="D285" s="9"/>
      <c r="E285" s="9"/>
      <c r="F285" s="9"/>
      <c r="G285" s="9"/>
      <c r="H285" s="9"/>
      <c r="I285" s="9"/>
      <c r="J285" s="9"/>
      <c r="K285" s="9"/>
      <c r="L285" s="9"/>
      <c r="M285" s="9"/>
    </row>
    <row r="286" spans="1:13">
      <c r="A286" s="9"/>
      <c r="B286" s="9"/>
      <c r="C286" s="9"/>
      <c r="D286" s="9"/>
      <c r="E286" s="9"/>
      <c r="F286" s="9"/>
      <c r="G286" s="9"/>
      <c r="H286" s="9"/>
      <c r="I286" s="9"/>
      <c r="J286" s="9"/>
      <c r="K286" s="9"/>
      <c r="L286" s="9"/>
      <c r="M286" s="9"/>
    </row>
    <row r="287" spans="1:13">
      <c r="A287" s="9"/>
      <c r="B287" s="9"/>
      <c r="C287" s="9"/>
      <c r="D287" s="9"/>
      <c r="E287" s="9"/>
      <c r="F287" s="9"/>
      <c r="G287" s="9"/>
      <c r="H287" s="9"/>
      <c r="I287" s="9"/>
      <c r="J287" s="9"/>
      <c r="K287" s="9"/>
      <c r="L287" s="9"/>
      <c r="M287" s="9"/>
    </row>
  </sheetData>
  <sheetProtection algorithmName="SHA-512" hashValue="OXfa50OBIOMSWXHmnIB3b3T5C4P1LB80EoHkJsHewus7vfTLBtXDRzDGBs3ZNlER80CdZuCe8KMQhnyvDpYecQ==" saltValue="DbIycrwL3snB374nBfM7mA==" spinCount="100000" sheet="1" objects="1" scenarios="1"/>
  <mergeCells count="14">
    <mergeCell ref="H17:I17"/>
    <mergeCell ref="H25:I25"/>
    <mergeCell ref="H26:I26"/>
    <mergeCell ref="H18:I18"/>
    <mergeCell ref="H19:I19"/>
    <mergeCell ref="H21:I21"/>
    <mergeCell ref="H22:I22"/>
    <mergeCell ref="H23:I23"/>
    <mergeCell ref="H24:I24"/>
    <mergeCell ref="B4:E4"/>
    <mergeCell ref="B7:H7"/>
    <mergeCell ref="D12:D13"/>
    <mergeCell ref="E12:E13"/>
    <mergeCell ref="F3:I3"/>
  </mergeCells>
  <conditionalFormatting sqref="D12">
    <cfRule type="cellIs" dxfId="38" priority="9" stopIfTrue="1" operator="between">
      <formula>0</formula>
      <formula>5</formula>
    </cfRule>
  </conditionalFormatting>
  <conditionalFormatting sqref="F12">
    <cfRule type="expression" dxfId="37" priority="8" stopIfTrue="1">
      <formula>#REF!="stars"</formula>
    </cfRule>
  </conditionalFormatting>
  <conditionalFormatting sqref="F33 F42:F61">
    <cfRule type="expression" dxfId="36" priority="7" stopIfTrue="1">
      <formula>OR($F$12="ERROR: Rating must be in 0.5 star increment")</formula>
    </cfRule>
  </conditionalFormatting>
  <conditionalFormatting sqref="H21:I26">
    <cfRule type="expression" dxfId="35" priority="6" stopIfTrue="1">
      <formula>($B$22="ERROR: Percentage breakdown must total 100%")</formula>
    </cfRule>
  </conditionalFormatting>
  <conditionalFormatting sqref="F35 F42:F60">
    <cfRule type="expression" dxfId="34" priority="5" stopIfTrue="1">
      <formula>($D$12="")</formula>
    </cfRule>
  </conditionalFormatting>
  <conditionalFormatting sqref="F36:F40">
    <cfRule type="expression" dxfId="33" priority="4" stopIfTrue="1">
      <formula>OR($F$12="ERROR: Rating must be in 0.5 star increment")</formula>
    </cfRule>
  </conditionalFormatting>
  <conditionalFormatting sqref="F36:F40">
    <cfRule type="expression" dxfId="32" priority="3" stopIfTrue="1">
      <formula>($D$12="")</formula>
    </cfRule>
  </conditionalFormatting>
  <conditionalFormatting sqref="F41">
    <cfRule type="expression" dxfId="31" priority="2" stopIfTrue="1">
      <formula>OR($F$12="ERROR: Rating must be in 0.5 star increment")</formula>
    </cfRule>
  </conditionalFormatting>
  <conditionalFormatting sqref="F41">
    <cfRule type="expression" dxfId="30" priority="1" stopIfTrue="1">
      <formula>($D$12="")</formula>
    </cfRule>
  </conditionalFormatting>
  <dataValidations count="1">
    <dataValidation type="decimal" allowBlank="1" showInputMessage="1" showErrorMessage="1" sqref="D12 D8:D9" xr:uid="{00000000-0002-0000-0100-000000000000}">
      <formula1>0</formula1>
      <formula2>6</formula2>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O267"/>
  <sheetViews>
    <sheetView showGridLines="0" zoomScaleNormal="100" workbookViewId="0">
      <selection activeCell="K3" sqref="K3"/>
    </sheetView>
  </sheetViews>
  <sheetFormatPr defaultColWidth="9.140625" defaultRowHeight="12.75"/>
  <cols>
    <col min="1" max="1" width="3.28515625" style="1" customWidth="1"/>
    <col min="2" max="2" width="24.7109375" style="1" customWidth="1"/>
    <col min="3" max="3" width="14.85546875" style="1" customWidth="1"/>
    <col min="4" max="4" width="20" style="1" customWidth="1"/>
    <col min="5" max="5" width="9.7109375" style="1" customWidth="1"/>
    <col min="6" max="6" width="14.140625" style="1" customWidth="1"/>
    <col min="7" max="7" width="2.28515625" style="1" customWidth="1"/>
    <col min="8" max="8" width="9.42578125" style="1" customWidth="1"/>
    <col min="9" max="9" width="8.7109375" style="1" customWidth="1"/>
    <col min="10" max="10" width="20.28515625" style="1" bestFit="1" customWidth="1"/>
    <col min="11" max="11" width="12.85546875" style="1" bestFit="1" customWidth="1"/>
    <col min="12" max="12" width="9.140625" style="1"/>
    <col min="13" max="13" width="12.85546875" style="1" bestFit="1" customWidth="1"/>
    <col min="14" max="16384" width="9.140625" style="1"/>
  </cols>
  <sheetData>
    <row r="1" spans="1:15" s="20" customFormat="1" ht="64.900000000000006" customHeight="1"/>
    <row r="2" spans="1:15" s="20" customFormat="1" ht="15" customHeight="1">
      <c r="A2" s="21"/>
      <c r="B2" s="22"/>
      <c r="C2" s="22"/>
      <c r="D2" s="22"/>
      <c r="E2" s="22"/>
      <c r="F2" s="22"/>
      <c r="G2" s="22"/>
      <c r="H2" s="22"/>
      <c r="I2" s="168"/>
    </row>
    <row r="3" spans="1:15" s="20" customFormat="1" ht="58.9" customHeight="1">
      <c r="A3" s="21"/>
      <c r="B3" s="23"/>
      <c r="C3" s="24"/>
      <c r="D3" s="25"/>
      <c r="E3" s="25"/>
      <c r="F3" s="191" t="s">
        <v>79</v>
      </c>
      <c r="G3" s="191"/>
      <c r="H3" s="191"/>
      <c r="I3" s="191"/>
    </row>
    <row r="4" spans="1:15" s="20" customFormat="1" ht="81" customHeight="1">
      <c r="A4" s="21"/>
      <c r="B4" s="178" t="s">
        <v>82</v>
      </c>
      <c r="C4" s="178"/>
      <c r="D4" s="178"/>
      <c r="E4" s="178"/>
      <c r="F4" s="21"/>
    </row>
    <row r="5" spans="1:15" s="20" customFormat="1" ht="15" customHeight="1">
      <c r="A5" s="26"/>
      <c r="B5" s="27" t="s">
        <v>3</v>
      </c>
      <c r="C5" s="28">
        <v>1.1000000000000001</v>
      </c>
      <c r="D5" s="27" t="s">
        <v>4</v>
      </c>
      <c r="E5" s="29">
        <v>44287</v>
      </c>
      <c r="F5" s="30"/>
      <c r="G5" s="21"/>
      <c r="I5" s="31"/>
      <c r="J5" s="32"/>
      <c r="K5" s="32"/>
    </row>
    <row r="6" spans="1:15" s="21" customFormat="1"/>
    <row r="7" spans="1:15" s="21" customFormat="1" ht="124.5" customHeight="1">
      <c r="B7" s="180" t="s">
        <v>83</v>
      </c>
      <c r="C7" s="180"/>
      <c r="D7" s="180"/>
      <c r="E7" s="180"/>
      <c r="F7" s="180"/>
      <c r="G7" s="180"/>
      <c r="H7" s="180"/>
      <c r="I7" s="33"/>
    </row>
    <row r="8" spans="1:15" s="10" customFormat="1" ht="3" customHeight="1">
      <c r="B8" s="12"/>
      <c r="C8" s="11"/>
      <c r="D8" s="17"/>
      <c r="E8" s="13"/>
      <c r="F8" s="11"/>
      <c r="G8" s="11"/>
    </row>
    <row r="9" spans="1:15" s="10" customFormat="1" ht="18" customHeight="1">
      <c r="B9" s="34"/>
      <c r="C9" s="34"/>
      <c r="D9" s="35"/>
      <c r="E9" s="36"/>
      <c r="F9" s="34"/>
      <c r="G9" s="34"/>
      <c r="H9" s="21"/>
      <c r="I9" s="21"/>
    </row>
    <row r="10" spans="1:15" s="3" customFormat="1" ht="17.25" customHeight="1">
      <c r="B10" s="37" t="s">
        <v>84</v>
      </c>
      <c r="C10" s="30"/>
      <c r="D10" s="30"/>
      <c r="E10" s="30"/>
      <c r="F10" s="30"/>
      <c r="G10" s="30"/>
      <c r="H10" s="21"/>
      <c r="I10" s="21"/>
      <c r="J10" s="14"/>
    </row>
    <row r="11" spans="1:15" s="3" customFormat="1" ht="9.9499999999999993" customHeight="1">
      <c r="B11" s="47"/>
      <c r="C11" s="47"/>
      <c r="D11" s="47"/>
      <c r="E11" s="47"/>
      <c r="F11" s="47"/>
      <c r="G11" s="47"/>
      <c r="H11" s="33"/>
      <c r="I11" s="33"/>
      <c r="J11" s="4"/>
    </row>
    <row r="12" spans="1:15" s="14" customFormat="1" ht="20.100000000000001" customHeight="1">
      <c r="B12" s="72" t="s">
        <v>9</v>
      </c>
      <c r="C12" s="73"/>
      <c r="D12" s="73"/>
      <c r="E12" s="73"/>
      <c r="F12" s="74"/>
      <c r="G12" s="57"/>
      <c r="H12" s="192"/>
      <c r="I12" s="193"/>
      <c r="J12" s="113" t="str">
        <f>IF(AND(H12="",H16=""),"",IF(ISNA(C45),"ERROR: Please enter a valid postcode",""))</f>
        <v/>
      </c>
    </row>
    <row r="13" spans="1:15" s="14" customFormat="1" ht="20.100000000000001" customHeight="1">
      <c r="B13" s="75" t="s">
        <v>11</v>
      </c>
      <c r="C13" s="76"/>
      <c r="D13" s="76"/>
      <c r="E13" s="76"/>
      <c r="F13" s="77"/>
      <c r="G13" s="78"/>
      <c r="H13" s="184"/>
      <c r="I13" s="185"/>
      <c r="K13" s="18"/>
      <c r="M13" s="18"/>
      <c r="O13" s="19"/>
    </row>
    <row r="14" spans="1:15" s="14" customFormat="1" ht="20.100000000000001" customHeight="1">
      <c r="B14" s="79" t="s">
        <v>12</v>
      </c>
      <c r="C14" s="80"/>
      <c r="D14" s="80"/>
      <c r="E14" s="80"/>
      <c r="F14" s="81"/>
      <c r="G14" s="57"/>
      <c r="H14" s="186"/>
      <c r="I14" s="187"/>
      <c r="K14" s="18"/>
    </row>
    <row r="15" spans="1:15" s="14" customFormat="1" ht="12.75" customHeight="1">
      <c r="B15" s="82"/>
      <c r="C15" s="76"/>
      <c r="D15" s="76"/>
      <c r="E15" s="76"/>
      <c r="F15" s="76"/>
      <c r="G15" s="78"/>
      <c r="H15" s="160"/>
      <c r="I15" s="161"/>
    </row>
    <row r="16" spans="1:15" s="14" customFormat="1" ht="20.100000000000001" customHeight="1">
      <c r="B16" s="72" t="s">
        <v>85</v>
      </c>
      <c r="C16" s="85"/>
      <c r="D16" s="85"/>
      <c r="E16" s="85"/>
      <c r="F16" s="139" t="s">
        <v>14</v>
      </c>
      <c r="G16" s="86"/>
      <c r="H16" s="186"/>
      <c r="I16" s="187"/>
      <c r="J16" s="133"/>
    </row>
    <row r="17" spans="2:10" s="14" customFormat="1" ht="20.100000000000001" customHeight="1">
      <c r="B17" s="87"/>
      <c r="C17" s="88"/>
      <c r="D17" s="88"/>
      <c r="E17" s="88"/>
      <c r="F17" s="89" t="s">
        <v>15</v>
      </c>
      <c r="G17" s="90"/>
      <c r="H17" s="186"/>
      <c r="I17" s="187"/>
      <c r="J17" s="133"/>
    </row>
    <row r="18" spans="2:10" s="14" customFormat="1" ht="20.100000000000001" customHeight="1">
      <c r="B18" s="87"/>
      <c r="C18" s="88"/>
      <c r="D18" s="88"/>
      <c r="E18" s="88"/>
      <c r="F18" s="89" t="s">
        <v>16</v>
      </c>
      <c r="G18" s="90"/>
      <c r="H18" s="186"/>
      <c r="I18" s="187"/>
      <c r="J18" s="133"/>
    </row>
    <row r="19" spans="2:10" s="14" customFormat="1" ht="20.100000000000001" customHeight="1">
      <c r="B19" s="87"/>
      <c r="C19" s="88"/>
      <c r="D19" s="88"/>
      <c r="E19" s="88"/>
      <c r="F19" s="89" t="s">
        <v>17</v>
      </c>
      <c r="G19" s="90"/>
      <c r="H19" s="186"/>
      <c r="I19" s="187"/>
    </row>
    <row r="20" spans="2:10" s="14" customFormat="1" ht="20.100000000000001" customHeight="1">
      <c r="B20" s="75"/>
      <c r="C20" s="88"/>
      <c r="D20" s="88"/>
      <c r="E20" s="88"/>
      <c r="F20" s="89" t="s">
        <v>18</v>
      </c>
      <c r="G20" s="90"/>
      <c r="H20" s="186"/>
      <c r="I20" s="187"/>
    </row>
    <row r="21" spans="2:10" s="14" customFormat="1" ht="20.100000000000001" customHeight="1">
      <c r="B21" s="91"/>
      <c r="C21" s="92"/>
      <c r="D21" s="92"/>
      <c r="E21" s="92"/>
      <c r="F21" s="93" t="s">
        <v>19</v>
      </c>
      <c r="G21" s="90"/>
      <c r="H21" s="186"/>
      <c r="I21" s="187"/>
    </row>
    <row r="22" spans="2:10" s="3" customFormat="1" ht="19.5" customHeight="1">
      <c r="B22" s="48"/>
      <c r="C22" s="49"/>
      <c r="D22" s="49"/>
      <c r="E22" s="49"/>
      <c r="F22" s="49"/>
      <c r="G22" s="49"/>
      <c r="H22" s="42"/>
      <c r="I22" s="21"/>
    </row>
    <row r="23" spans="2:10" s="3" customFormat="1" ht="1.5" customHeight="1">
      <c r="B23" s="50"/>
      <c r="C23" s="51"/>
      <c r="D23" s="51"/>
      <c r="E23" s="51"/>
      <c r="F23" s="51"/>
      <c r="G23" s="51"/>
      <c r="H23" s="44"/>
      <c r="I23" s="43"/>
    </row>
    <row r="24" spans="2:10" s="3" customFormat="1" ht="17.25" customHeight="1">
      <c r="B24" s="37" t="s">
        <v>20</v>
      </c>
      <c r="C24" s="30"/>
      <c r="D24" s="30"/>
      <c r="E24" s="30"/>
      <c r="F24" s="30"/>
      <c r="G24" s="30"/>
      <c r="H24" s="21"/>
      <c r="I24" s="21"/>
    </row>
    <row r="25" spans="2:10" s="3" customFormat="1" ht="1.5" customHeight="1">
      <c r="B25" s="45"/>
      <c r="C25" s="45"/>
      <c r="D25" s="45"/>
      <c r="E25" s="45"/>
      <c r="F25" s="45"/>
      <c r="G25" s="45"/>
      <c r="H25" s="46"/>
      <c r="I25" s="46"/>
      <c r="J25" s="4"/>
    </row>
    <row r="26" spans="2:10" s="3" customFormat="1" ht="9.9499999999999993" customHeight="1">
      <c r="B26" s="21"/>
      <c r="C26" s="21"/>
      <c r="D26" s="21"/>
      <c r="E26" s="21"/>
      <c r="F26" s="52"/>
      <c r="G26" s="52"/>
      <c r="H26" s="21"/>
      <c r="I26" s="21"/>
      <c r="J26" s="5"/>
    </row>
    <row r="27" spans="2:10" s="3" customFormat="1" ht="9.9499999999999993" customHeight="1">
      <c r="B27" s="21"/>
      <c r="C27" s="21"/>
      <c r="D27" s="21"/>
      <c r="E27" s="21"/>
      <c r="F27" s="52"/>
      <c r="G27" s="52"/>
      <c r="H27" s="21"/>
      <c r="I27" s="21"/>
      <c r="J27" s="5"/>
    </row>
    <row r="28" spans="2:10" s="10" customFormat="1" ht="16.5" hidden="1" customHeight="1">
      <c r="B28" s="21"/>
      <c r="C28" s="53" t="s">
        <v>21</v>
      </c>
      <c r="D28" s="21"/>
      <c r="E28" s="21"/>
      <c r="F28" s="54" t="e">
        <f>IF(#REF!&lt;&gt;"",TRUNC(C54),"")</f>
        <v>#REF!</v>
      </c>
      <c r="G28" s="55"/>
      <c r="H28" s="21"/>
      <c r="I28" s="21"/>
      <c r="J28" s="15"/>
    </row>
    <row r="29" spans="2:10" s="10" customFormat="1" ht="16.5" hidden="1" customHeight="1">
      <c r="B29" s="21"/>
      <c r="C29" s="53"/>
      <c r="D29" s="21"/>
      <c r="E29" s="21"/>
      <c r="F29" s="55"/>
      <c r="G29" s="55"/>
      <c r="H29" s="21"/>
      <c r="I29" s="21"/>
      <c r="J29" s="15"/>
    </row>
    <row r="30" spans="2:10" s="10" customFormat="1" ht="16.5" customHeight="1">
      <c r="B30" s="21"/>
      <c r="C30" s="56"/>
      <c r="G30" s="21"/>
      <c r="H30" s="21"/>
      <c r="I30" s="57"/>
      <c r="J30" s="15"/>
    </row>
    <row r="31" spans="2:10" s="10" customFormat="1" ht="16.5" customHeight="1">
      <c r="B31" s="21"/>
      <c r="C31" s="58"/>
      <c r="D31" s="188" t="s">
        <v>86</v>
      </c>
      <c r="E31" s="188"/>
      <c r="F31" s="189">
        <f>IFERROR(C55,0)</f>
        <v>0</v>
      </c>
      <c r="G31" s="61"/>
      <c r="H31" s="175" t="s">
        <v>7</v>
      </c>
      <c r="I31" s="57"/>
      <c r="J31" s="101"/>
    </row>
    <row r="32" spans="2:10" s="10" customFormat="1" ht="16.5" customHeight="1">
      <c r="B32" s="21"/>
      <c r="C32" s="58"/>
      <c r="D32" s="188"/>
      <c r="E32" s="188"/>
      <c r="F32" s="190"/>
      <c r="G32" s="61"/>
      <c r="H32" s="175"/>
      <c r="I32" s="57"/>
      <c r="J32" s="101"/>
    </row>
    <row r="33" spans="1:10" s="10" customFormat="1" ht="16.5" customHeight="1">
      <c r="B33" s="21"/>
      <c r="C33" s="58"/>
      <c r="D33" s="57"/>
      <c r="E33" s="60"/>
      <c r="F33" s="54"/>
      <c r="G33" s="61"/>
      <c r="H33" s="61"/>
      <c r="I33" s="59"/>
      <c r="J33" s="101"/>
    </row>
    <row r="34" spans="1:10" s="10" customFormat="1" ht="16.5" customHeight="1">
      <c r="B34" s="21"/>
      <c r="C34" s="58"/>
      <c r="F34" s="166"/>
      <c r="G34" s="61"/>
      <c r="H34" s="162"/>
      <c r="I34" s="57"/>
      <c r="J34" s="101"/>
    </row>
    <row r="35" spans="1:10" s="10" customFormat="1" ht="16.5" customHeight="1">
      <c r="B35" s="21"/>
      <c r="C35" s="58"/>
      <c r="D35" s="21"/>
      <c r="E35" s="60"/>
      <c r="F35" s="54"/>
      <c r="G35" s="61"/>
      <c r="H35" s="61"/>
      <c r="I35" s="59"/>
      <c r="J35" s="101"/>
    </row>
    <row r="36" spans="1:10" s="10" customFormat="1" ht="16.5" customHeight="1">
      <c r="B36" s="21"/>
      <c r="C36" s="58"/>
      <c r="D36" s="21"/>
      <c r="E36" s="60"/>
      <c r="F36" s="54"/>
      <c r="G36" s="61"/>
      <c r="H36" s="61"/>
      <c r="I36" s="59"/>
      <c r="J36" s="101"/>
    </row>
    <row r="37" spans="1:10" s="10" customFormat="1" ht="16.5" customHeight="1">
      <c r="B37" s="21"/>
      <c r="C37" s="58"/>
      <c r="D37" s="21"/>
      <c r="E37" s="60"/>
      <c r="F37" s="54"/>
      <c r="G37" s="61"/>
      <c r="H37" s="61"/>
      <c r="I37" s="59"/>
      <c r="J37" s="101"/>
    </row>
    <row r="38" spans="1:10" s="10" customFormat="1" ht="16.5" customHeight="1">
      <c r="B38" s="57" t="s">
        <v>87</v>
      </c>
      <c r="C38" s="167">
        <f>IFERROR(IF(C56&gt;6,6,_xlfn.FLOOR.MATH(C56,0.01)),0)</f>
        <v>0</v>
      </c>
      <c r="F38" s="54"/>
      <c r="G38" s="61"/>
      <c r="H38" s="61"/>
      <c r="I38" s="21"/>
      <c r="J38" s="101"/>
    </row>
    <row r="39" spans="1:10">
      <c r="A39" s="2"/>
      <c r="B39" s="21"/>
      <c r="C39" s="21"/>
      <c r="D39" s="21"/>
      <c r="E39" s="62"/>
      <c r="F39" s="21"/>
      <c r="G39" s="21"/>
      <c r="H39" s="21"/>
      <c r="I39" s="21"/>
    </row>
    <row r="40" spans="1:10" hidden="1">
      <c r="B40" s="21"/>
      <c r="C40" s="63"/>
      <c r="D40" s="57"/>
      <c r="E40" s="21"/>
      <c r="F40" s="21"/>
      <c r="G40" s="21"/>
      <c r="H40" s="21"/>
      <c r="I40" s="21"/>
    </row>
    <row r="41" spans="1:10" ht="17.25" hidden="1">
      <c r="B41" s="69" t="s">
        <v>51</v>
      </c>
      <c r="C41" s="21"/>
      <c r="D41" s="21"/>
      <c r="E41" s="21"/>
      <c r="F41" s="21"/>
      <c r="G41" s="21"/>
      <c r="H41" s="21"/>
      <c r="I41" s="21"/>
    </row>
    <row r="42" spans="1:10" hidden="1">
      <c r="B42" s="21" t="s">
        <v>52</v>
      </c>
      <c r="C42" s="115">
        <f>MIN(H13, 168)</f>
        <v>168</v>
      </c>
      <c r="D42" s="21"/>
      <c r="E42" s="21"/>
      <c r="F42" s="21"/>
      <c r="G42" s="21"/>
      <c r="H42" s="21"/>
      <c r="I42" s="21"/>
    </row>
    <row r="43" spans="1:10" hidden="1">
      <c r="B43" s="21" t="s">
        <v>53</v>
      </c>
      <c r="C43" s="114" t="str">
        <f>IF(ISERROR(LEFT($H12,1)*1),"Y","N")</f>
        <v>Y</v>
      </c>
      <c r="D43" s="21"/>
      <c r="E43" s="21"/>
      <c r="F43" s="21"/>
      <c r="G43" s="21"/>
      <c r="H43" s="21"/>
      <c r="I43" s="21"/>
    </row>
    <row r="44" spans="1:10" hidden="1">
      <c r="B44" s="21" t="s">
        <v>54</v>
      </c>
      <c r="C44" s="114" t="str">
        <f>IF(ISERROR(MID($H12,2,1)*1),"Y","N")</f>
        <v>Y</v>
      </c>
      <c r="D44" s="21"/>
      <c r="E44" s="21"/>
      <c r="F44" s="21"/>
      <c r="G44" s="21"/>
      <c r="H44" s="21"/>
      <c r="I44" s="21"/>
    </row>
    <row r="45" spans="1:10" hidden="1">
      <c r="B45" s="21" t="s">
        <v>56</v>
      </c>
      <c r="C45" s="100" t="e">
        <f>IF(AND(C43="Y",C44="Y"),INDEX(Climate_pcode_xref!$B$2:$B$122,MATCH(LEFT(H12,2),Climate_pcode_xref!$A$2:$A$122,0)),INDEX(Climate_pcode_xref!$B$2:$B$122,MATCH(LEFT(H12,1),Climate_pcode_xref!$A$2:$A$122,0)))</f>
        <v>#N/A</v>
      </c>
      <c r="D45" s="21"/>
      <c r="E45" s="21"/>
      <c r="F45" s="21"/>
      <c r="G45" s="21"/>
      <c r="H45" s="21"/>
      <c r="I45" s="21"/>
    </row>
    <row r="46" spans="1:10" hidden="1">
      <c r="B46" s="21" t="s">
        <v>58</v>
      </c>
      <c r="C46" s="21" t="e">
        <f>INDEX(Climate_zones!$D$2:$D$19,MATCH(C45,Climate_zones!$A$2:$A$19,0))</f>
        <v>#N/A</v>
      </c>
      <c r="D46" s="21"/>
      <c r="E46" s="21"/>
      <c r="F46" s="21"/>
      <c r="G46" s="21"/>
      <c r="H46" s="21"/>
      <c r="I46" s="21"/>
    </row>
    <row r="47" spans="1:10" hidden="1">
      <c r="B47" s="21" t="s">
        <v>60</v>
      </c>
      <c r="C47" s="21" t="e">
        <f>INDEX(Climate_zones!$E$2:$E$19,MATCH(C45,Climate_zones!$A$2:$A$19,0))</f>
        <v>#N/A</v>
      </c>
      <c r="D47" s="21"/>
      <c r="E47" s="21"/>
      <c r="F47" s="21"/>
      <c r="G47" s="21"/>
      <c r="H47" s="21"/>
      <c r="I47" s="21"/>
    </row>
    <row r="48" spans="1:10" hidden="1">
      <c r="B48" s="21" t="s">
        <v>61</v>
      </c>
      <c r="C48" s="21" t="e">
        <f>0.011*C46+0.034*C47-26</f>
        <v>#N/A</v>
      </c>
      <c r="D48" s="21"/>
      <c r="E48" s="21"/>
      <c r="F48" s="21"/>
      <c r="G48" s="21"/>
      <c r="H48" s="21"/>
      <c r="I48" s="21"/>
    </row>
    <row r="49" spans="2:13" hidden="1">
      <c r="B49" s="21" t="s">
        <v>62</v>
      </c>
      <c r="C49" s="116">
        <f>0.0089*C42+0.47</f>
        <v>1.9652000000000001</v>
      </c>
      <c r="D49" s="21"/>
      <c r="E49" s="21"/>
      <c r="F49" s="21"/>
      <c r="G49" s="21"/>
      <c r="H49" s="21"/>
      <c r="I49" s="21"/>
    </row>
    <row r="50" spans="2:13" hidden="1">
      <c r="B50" s="21" t="s">
        <v>63</v>
      </c>
      <c r="C50" s="21">
        <v>136</v>
      </c>
      <c r="D50" s="21"/>
      <c r="E50" s="21"/>
      <c r="F50" s="21"/>
      <c r="G50" s="21"/>
      <c r="H50" s="21"/>
      <c r="I50" s="21"/>
    </row>
    <row r="51" spans="2:13" hidden="1">
      <c r="B51" s="21" t="s">
        <v>64</v>
      </c>
      <c r="C51" s="21" t="e">
        <f>(C50+C48)*C49</f>
        <v>#N/A</v>
      </c>
      <c r="D51" s="136"/>
      <c r="E51" s="21"/>
      <c r="F51" s="21"/>
      <c r="G51" s="21"/>
      <c r="H51" s="21"/>
      <c r="I51" s="21"/>
    </row>
    <row r="52" spans="2:13" hidden="1">
      <c r="B52" s="21" t="s">
        <v>67</v>
      </c>
      <c r="C52" s="136">
        <f>H16*C58+H17*C59+H18*C60+H19*C61+H20*C62*D62+H21*C63*D63</f>
        <v>0</v>
      </c>
      <c r="D52" s="21"/>
      <c r="E52" s="21"/>
      <c r="F52" s="21"/>
      <c r="G52" s="21"/>
      <c r="H52" s="21"/>
      <c r="I52" s="21"/>
    </row>
    <row r="53" spans="2:13" hidden="1">
      <c r="B53" s="21" t="s">
        <v>66</v>
      </c>
      <c r="C53" s="138" t="e">
        <f>C52/H14</f>
        <v>#DIV/0!</v>
      </c>
      <c r="D53" s="21"/>
      <c r="E53" s="21"/>
      <c r="F53" s="21"/>
      <c r="G53" s="21"/>
      <c r="H53" s="21"/>
      <c r="I53" s="21"/>
    </row>
    <row r="54" spans="2:13" hidden="1">
      <c r="B54" s="21" t="s">
        <v>65</v>
      </c>
      <c r="C54" s="123" t="e">
        <f>C53/C51*100</f>
        <v>#DIV/0!</v>
      </c>
      <c r="D54" s="21"/>
      <c r="E54" s="21"/>
      <c r="F54" s="21"/>
      <c r="G54" s="21"/>
      <c r="H54" s="21"/>
      <c r="I54" s="21"/>
    </row>
    <row r="55" spans="2:13" hidden="1">
      <c r="B55" s="124" t="s">
        <v>88</v>
      </c>
      <c r="C55" s="125" t="e">
        <f>VLOOKUP($C$54,'Star Bands'!$C$21:$D$32,2)</f>
        <v>#DIV/0!</v>
      </c>
      <c r="D55" s="21"/>
    </row>
    <row r="56" spans="2:13" hidden="1">
      <c r="B56" s="137" t="s">
        <v>89</v>
      </c>
      <c r="C56" s="125" t="e">
        <f>7-3.77358*C54/100</f>
        <v>#DIV/0!</v>
      </c>
      <c r="D56" s="21"/>
    </row>
    <row r="57" spans="2:13" hidden="1">
      <c r="C57" s="122"/>
    </row>
    <row r="58" spans="2:13" hidden="1">
      <c r="B58" s="21" t="s">
        <v>68</v>
      </c>
      <c r="C58" s="21">
        <v>1</v>
      </c>
      <c r="D58" s="21"/>
      <c r="E58" s="21"/>
      <c r="F58" s="21"/>
      <c r="G58" s="21"/>
      <c r="H58" s="21"/>
      <c r="I58" s="21"/>
    </row>
    <row r="59" spans="2:13" hidden="1">
      <c r="B59" s="21" t="s">
        <v>69</v>
      </c>
      <c r="C59" s="21">
        <v>0.75</v>
      </c>
      <c r="D59" s="21"/>
      <c r="E59" s="21"/>
      <c r="F59" s="21"/>
      <c r="G59" s="21"/>
      <c r="H59" s="21"/>
      <c r="I59" s="21"/>
    </row>
    <row r="60" spans="2:13" hidden="1">
      <c r="B60" s="21" t="s">
        <v>70</v>
      </c>
      <c r="C60" s="21">
        <v>0.9</v>
      </c>
      <c r="D60" s="21"/>
      <c r="E60" s="21"/>
      <c r="F60" s="21"/>
      <c r="G60" s="21"/>
      <c r="H60" s="21"/>
      <c r="I60" s="21"/>
    </row>
    <row r="61" spans="2:13" hidden="1">
      <c r="B61" s="21" t="s">
        <v>71</v>
      </c>
      <c r="C61" s="21">
        <v>0.4</v>
      </c>
      <c r="D61" s="137" t="s">
        <v>72</v>
      </c>
      <c r="E61" s="21"/>
      <c r="F61" s="21"/>
      <c r="G61" s="21"/>
      <c r="H61" s="21"/>
      <c r="I61" s="21"/>
    </row>
    <row r="62" spans="2:13" hidden="1">
      <c r="B62" s="21" t="s">
        <v>73</v>
      </c>
      <c r="C62" s="21">
        <v>0.75</v>
      </c>
      <c r="D62" s="123">
        <f>1/3.6*22.1</f>
        <v>6.1388888888888893</v>
      </c>
      <c r="E62" s="21"/>
      <c r="F62" s="21"/>
      <c r="G62" s="21"/>
      <c r="H62" s="21"/>
      <c r="I62" s="21"/>
    </row>
    <row r="63" spans="2:13" hidden="1">
      <c r="B63" s="21" t="s">
        <v>74</v>
      </c>
      <c r="C63" s="21">
        <v>0.8</v>
      </c>
      <c r="D63" s="115">
        <f>1/3.6*38.6</f>
        <v>10.722222222222223</v>
      </c>
      <c r="E63" s="21"/>
      <c r="F63" s="21"/>
      <c r="G63" s="21"/>
      <c r="H63" s="21"/>
      <c r="I63" s="21"/>
    </row>
    <row r="64" spans="2:13" hidden="1">
      <c r="B64" s="21"/>
      <c r="C64" s="21"/>
      <c r="D64" s="21"/>
      <c r="E64" s="21"/>
      <c r="F64" s="67"/>
      <c r="G64" s="67"/>
      <c r="H64" s="67"/>
      <c r="I64" s="67"/>
      <c r="J64" s="9"/>
      <c r="K64" s="9"/>
      <c r="L64" s="9"/>
      <c r="M64" s="9"/>
    </row>
    <row r="65" spans="1:13" hidden="1">
      <c r="B65" s="21" t="s">
        <v>90</v>
      </c>
      <c r="C65" s="21"/>
      <c r="D65" s="21"/>
      <c r="E65" s="21"/>
      <c r="F65" s="67"/>
      <c r="G65" s="67"/>
      <c r="H65" s="67"/>
      <c r="I65" s="67"/>
      <c r="J65" s="9"/>
      <c r="K65" s="9"/>
      <c r="L65" s="9"/>
      <c r="M65" s="9"/>
    </row>
    <row r="66" spans="1:13" hidden="1">
      <c r="A66" s="9" t="s">
        <v>91</v>
      </c>
      <c r="B66" s="67">
        <v>1.1000000000000001</v>
      </c>
      <c r="C66" s="67" t="s">
        <v>92</v>
      </c>
      <c r="D66" s="67"/>
      <c r="E66" s="67"/>
      <c r="F66" s="67"/>
      <c r="G66" s="67"/>
      <c r="H66" s="67"/>
      <c r="I66" s="67"/>
      <c r="J66" s="9"/>
      <c r="K66" s="9"/>
      <c r="L66" s="9"/>
      <c r="M66" s="9"/>
    </row>
    <row r="67" spans="1:13" hidden="1">
      <c r="A67" s="9"/>
      <c r="B67" s="67"/>
      <c r="C67" s="67"/>
      <c r="D67" s="67"/>
      <c r="E67" s="67"/>
      <c r="F67" s="67"/>
      <c r="G67" s="67"/>
      <c r="H67" s="67"/>
      <c r="I67" s="67"/>
      <c r="J67" s="9"/>
      <c r="K67" s="9"/>
      <c r="L67" s="9"/>
      <c r="M67" s="9"/>
    </row>
    <row r="68" spans="1:13">
      <c r="A68" s="9"/>
      <c r="B68" s="67"/>
      <c r="C68" s="67"/>
      <c r="D68" s="67"/>
      <c r="E68" s="67"/>
      <c r="F68" s="67"/>
      <c r="G68" s="67"/>
      <c r="H68" s="67"/>
      <c r="I68" s="67"/>
      <c r="J68" s="9"/>
      <c r="K68" s="9"/>
      <c r="L68" s="9"/>
      <c r="M68" s="9"/>
    </row>
    <row r="69" spans="1:13">
      <c r="A69" s="9"/>
      <c r="B69" s="67"/>
      <c r="C69" s="67"/>
      <c r="D69" s="67"/>
      <c r="E69" s="67"/>
      <c r="F69" s="67"/>
      <c r="G69" s="67"/>
      <c r="H69" s="67"/>
      <c r="I69" s="67"/>
      <c r="J69" s="9"/>
      <c r="K69" s="9"/>
      <c r="L69" s="9"/>
      <c r="M69" s="9"/>
    </row>
    <row r="70" spans="1:13">
      <c r="A70" s="9"/>
      <c r="B70" s="67"/>
      <c r="C70" s="67"/>
      <c r="D70" s="67"/>
      <c r="E70" s="67"/>
      <c r="F70" s="67"/>
      <c r="G70" s="67"/>
      <c r="H70" s="67"/>
      <c r="I70" s="67"/>
      <c r="J70" s="9"/>
      <c r="K70" s="9"/>
      <c r="L70" s="9"/>
      <c r="M70" s="9"/>
    </row>
    <row r="71" spans="1:13">
      <c r="A71" s="9"/>
      <c r="B71" s="67"/>
      <c r="C71" s="67"/>
      <c r="D71" s="67"/>
      <c r="E71" s="67"/>
      <c r="F71" s="67"/>
      <c r="G71" s="67"/>
      <c r="H71" s="67"/>
      <c r="I71" s="67"/>
      <c r="J71" s="9"/>
      <c r="K71" s="9"/>
      <c r="L71" s="9"/>
      <c r="M71" s="9"/>
    </row>
    <row r="72" spans="1:13">
      <c r="A72" s="9"/>
      <c r="B72" s="67"/>
      <c r="C72" s="67"/>
      <c r="D72" s="67"/>
      <c r="E72" s="67"/>
      <c r="F72" s="67"/>
      <c r="G72" s="67"/>
      <c r="H72" s="67"/>
      <c r="I72" s="67"/>
      <c r="J72" s="9"/>
      <c r="K72" s="9"/>
      <c r="L72" s="9"/>
      <c r="M72" s="9"/>
    </row>
    <row r="73" spans="1:13">
      <c r="A73" s="9"/>
      <c r="B73" s="67"/>
      <c r="C73" s="67"/>
      <c r="D73" s="67"/>
      <c r="E73" s="67"/>
      <c r="F73" s="67"/>
      <c r="G73" s="67"/>
      <c r="H73" s="67"/>
      <c r="I73" s="67"/>
      <c r="J73" s="9"/>
      <c r="K73" s="9"/>
      <c r="L73" s="9"/>
      <c r="M73" s="9"/>
    </row>
    <row r="74" spans="1:13">
      <c r="A74" s="9"/>
      <c r="B74" s="67"/>
      <c r="C74" s="67"/>
      <c r="D74" s="67"/>
      <c r="E74" s="67"/>
      <c r="F74" s="67"/>
      <c r="G74" s="67"/>
      <c r="H74" s="67"/>
      <c r="I74" s="67"/>
      <c r="J74" s="9"/>
      <c r="K74" s="9"/>
      <c r="L74" s="9"/>
      <c r="M74" s="9"/>
    </row>
    <row r="75" spans="1:13">
      <c r="A75" s="9"/>
      <c r="B75" s="67"/>
      <c r="C75" s="67"/>
      <c r="D75" s="67"/>
      <c r="E75" s="67"/>
      <c r="F75" s="67"/>
      <c r="G75" s="67"/>
      <c r="H75" s="67"/>
      <c r="I75" s="67"/>
      <c r="J75" s="9"/>
      <c r="K75" s="9"/>
      <c r="L75" s="9"/>
      <c r="M75" s="9"/>
    </row>
    <row r="76" spans="1:13">
      <c r="A76" s="9"/>
      <c r="B76" s="67"/>
      <c r="C76" s="67"/>
      <c r="D76" s="67"/>
      <c r="E76" s="67"/>
      <c r="F76" s="67"/>
      <c r="G76" s="67"/>
      <c r="H76" s="67"/>
      <c r="I76" s="67"/>
      <c r="J76" s="9"/>
      <c r="K76" s="9"/>
      <c r="L76" s="9"/>
      <c r="M76" s="9"/>
    </row>
    <row r="77" spans="1:13">
      <c r="A77" s="9"/>
      <c r="B77" s="67"/>
      <c r="C77" s="67"/>
      <c r="D77" s="67"/>
      <c r="E77" s="67"/>
      <c r="F77" s="67"/>
      <c r="G77" s="67"/>
      <c r="H77" s="67"/>
      <c r="I77" s="67"/>
      <c r="J77" s="9"/>
      <c r="K77" s="9"/>
      <c r="L77" s="9"/>
      <c r="M77" s="9"/>
    </row>
    <row r="78" spans="1:13">
      <c r="A78" s="9"/>
      <c r="B78" s="9"/>
      <c r="C78" s="9"/>
      <c r="D78" s="9"/>
      <c r="E78" s="9"/>
      <c r="F78" s="9"/>
      <c r="G78" s="9"/>
      <c r="H78" s="9"/>
      <c r="I78" s="9"/>
      <c r="J78" s="9"/>
      <c r="K78" s="9"/>
      <c r="L78" s="9"/>
      <c r="M78" s="9"/>
    </row>
    <row r="79" spans="1:13">
      <c r="A79" s="9"/>
      <c r="B79" s="9"/>
      <c r="C79" s="9"/>
      <c r="D79" s="9"/>
      <c r="E79" s="9"/>
      <c r="F79" s="9"/>
      <c r="G79" s="9"/>
      <c r="H79" s="9"/>
      <c r="I79" s="9"/>
      <c r="J79" s="9"/>
      <c r="K79" s="9"/>
      <c r="L79" s="9"/>
      <c r="M79" s="9"/>
    </row>
    <row r="80" spans="1:13">
      <c r="A80" s="9"/>
      <c r="B80" s="9"/>
      <c r="C80" s="9"/>
      <c r="D80" s="9"/>
      <c r="E80" s="9"/>
      <c r="F80" s="9"/>
      <c r="G80" s="9"/>
      <c r="H80" s="9"/>
      <c r="I80" s="9"/>
      <c r="J80" s="9"/>
      <c r="K80" s="9"/>
      <c r="L80" s="9"/>
      <c r="M80" s="9"/>
    </row>
    <row r="81" spans="1:13">
      <c r="A81" s="9"/>
      <c r="B81" s="9"/>
      <c r="C81" s="9"/>
      <c r="D81" s="9"/>
      <c r="E81" s="9"/>
      <c r="F81" s="9"/>
      <c r="G81" s="9"/>
      <c r="H81" s="9"/>
      <c r="I81" s="9"/>
      <c r="J81" s="9"/>
      <c r="K81" s="9"/>
      <c r="L81" s="9"/>
      <c r="M81" s="9"/>
    </row>
    <row r="82" spans="1:13">
      <c r="A82" s="9"/>
      <c r="B82" s="9"/>
      <c r="C82" s="9"/>
      <c r="D82" s="9"/>
      <c r="E82" s="9"/>
      <c r="F82" s="9"/>
      <c r="G82" s="9"/>
      <c r="H82" s="9"/>
      <c r="I82" s="9"/>
      <c r="J82" s="9"/>
      <c r="K82" s="9"/>
      <c r="L82" s="9"/>
      <c r="M82" s="9"/>
    </row>
    <row r="83" spans="1:13">
      <c r="A83" s="9"/>
      <c r="B83" s="9"/>
      <c r="C83" s="9"/>
      <c r="D83" s="9"/>
      <c r="E83" s="9"/>
      <c r="F83" s="9"/>
      <c r="G83" s="9"/>
      <c r="H83" s="9"/>
      <c r="I83" s="9"/>
      <c r="J83" s="9"/>
      <c r="K83" s="9"/>
      <c r="L83" s="9"/>
      <c r="M83" s="9"/>
    </row>
    <row r="84" spans="1:13">
      <c r="A84" s="9"/>
      <c r="B84" s="9"/>
      <c r="C84" s="9"/>
      <c r="D84" s="9"/>
      <c r="E84" s="9"/>
      <c r="F84" s="9"/>
      <c r="G84" s="9"/>
      <c r="H84" s="9"/>
      <c r="I84" s="9"/>
      <c r="J84" s="9"/>
      <c r="K84" s="9"/>
      <c r="L84" s="9"/>
      <c r="M84" s="9"/>
    </row>
    <row r="85" spans="1:13">
      <c r="A85" s="9"/>
      <c r="B85" s="9"/>
      <c r="C85" s="9"/>
      <c r="D85" s="9"/>
      <c r="E85" s="9"/>
      <c r="F85" s="9"/>
      <c r="G85" s="9"/>
      <c r="H85" s="9"/>
      <c r="I85" s="9"/>
      <c r="J85" s="9"/>
      <c r="K85" s="9"/>
      <c r="L85" s="9"/>
      <c r="M85" s="9"/>
    </row>
    <row r="86" spans="1:13">
      <c r="A86" s="9"/>
      <c r="B86" s="9"/>
      <c r="C86" s="9"/>
      <c r="D86" s="9"/>
      <c r="E86" s="9"/>
      <c r="F86" s="9"/>
      <c r="G86" s="9"/>
      <c r="H86" s="9"/>
      <c r="I86" s="9"/>
      <c r="J86" s="9"/>
      <c r="K86" s="9"/>
      <c r="L86" s="9"/>
      <c r="M86" s="9"/>
    </row>
    <row r="87" spans="1:13">
      <c r="A87" s="9"/>
      <c r="B87" s="9"/>
      <c r="C87" s="9"/>
      <c r="D87" s="9"/>
      <c r="E87" s="9"/>
      <c r="F87" s="9"/>
      <c r="G87" s="9"/>
      <c r="H87" s="9"/>
      <c r="I87" s="9"/>
      <c r="J87" s="9"/>
      <c r="K87" s="9"/>
      <c r="L87" s="9"/>
      <c r="M87" s="9"/>
    </row>
    <row r="88" spans="1:13">
      <c r="A88" s="9"/>
      <c r="B88" s="9"/>
      <c r="C88" s="9"/>
      <c r="D88" s="9"/>
      <c r="E88" s="9"/>
      <c r="F88" s="9"/>
      <c r="G88" s="9"/>
      <c r="H88" s="9"/>
      <c r="I88" s="9"/>
      <c r="J88" s="9"/>
      <c r="K88" s="9"/>
      <c r="L88" s="9"/>
      <c r="M88" s="9"/>
    </row>
    <row r="89" spans="1:13">
      <c r="A89" s="9"/>
      <c r="B89" s="9"/>
      <c r="C89" s="9"/>
      <c r="D89" s="9"/>
      <c r="E89" s="9"/>
      <c r="F89" s="9"/>
      <c r="G89" s="9"/>
      <c r="H89" s="9"/>
      <c r="I89" s="9"/>
      <c r="J89" s="9"/>
      <c r="K89" s="9"/>
      <c r="L89" s="9"/>
      <c r="M89" s="9"/>
    </row>
    <row r="90" spans="1:13">
      <c r="A90" s="9"/>
      <c r="B90" s="9"/>
      <c r="C90" s="9"/>
      <c r="D90" s="9"/>
      <c r="E90" s="9"/>
      <c r="F90" s="9"/>
      <c r="G90" s="9"/>
      <c r="H90" s="9"/>
      <c r="I90" s="9"/>
      <c r="J90" s="9"/>
      <c r="K90" s="9"/>
      <c r="L90" s="9"/>
      <c r="M90" s="9"/>
    </row>
    <row r="91" spans="1:13">
      <c r="A91" s="9"/>
      <c r="B91" s="9"/>
      <c r="C91" s="9"/>
      <c r="D91" s="9"/>
      <c r="E91" s="9"/>
      <c r="F91" s="9"/>
      <c r="G91" s="9"/>
      <c r="H91" s="9"/>
      <c r="I91" s="9"/>
      <c r="J91" s="9"/>
      <c r="K91" s="9"/>
      <c r="L91" s="9"/>
      <c r="M91" s="9"/>
    </row>
    <row r="92" spans="1:13">
      <c r="A92" s="9"/>
      <c r="B92" s="9"/>
      <c r="C92" s="9"/>
      <c r="D92" s="9"/>
      <c r="E92" s="9"/>
      <c r="F92" s="9"/>
      <c r="G92" s="9"/>
      <c r="H92" s="9"/>
      <c r="I92" s="9"/>
      <c r="J92" s="9"/>
      <c r="K92" s="9"/>
      <c r="L92" s="9"/>
      <c r="M92" s="9"/>
    </row>
    <row r="93" spans="1:13">
      <c r="A93" s="9"/>
      <c r="B93" s="9"/>
      <c r="C93" s="9"/>
      <c r="D93" s="9"/>
      <c r="E93" s="9"/>
      <c r="F93" s="9"/>
      <c r="G93" s="9"/>
      <c r="H93" s="9"/>
      <c r="I93" s="9"/>
      <c r="J93" s="9"/>
      <c r="K93" s="9"/>
      <c r="L93" s="9"/>
      <c r="M93" s="9"/>
    </row>
    <row r="94" spans="1:13">
      <c r="A94" s="9"/>
      <c r="B94" s="9"/>
      <c r="C94" s="9"/>
      <c r="D94" s="9"/>
      <c r="E94" s="9"/>
      <c r="F94" s="9"/>
      <c r="G94" s="9"/>
      <c r="H94" s="9"/>
      <c r="I94" s="9"/>
      <c r="J94" s="9"/>
      <c r="K94" s="9"/>
      <c r="L94" s="9"/>
      <c r="M94" s="9"/>
    </row>
    <row r="95" spans="1:13">
      <c r="A95" s="9"/>
      <c r="B95" s="9"/>
      <c r="C95" s="9"/>
      <c r="D95" s="9"/>
      <c r="E95" s="9"/>
      <c r="F95" s="9"/>
      <c r="G95" s="9"/>
      <c r="H95" s="9"/>
      <c r="I95" s="9"/>
      <c r="J95" s="9"/>
      <c r="K95" s="9"/>
      <c r="L95" s="9"/>
      <c r="M95" s="9"/>
    </row>
    <row r="96" spans="1:13">
      <c r="A96" s="9"/>
      <c r="B96" s="9"/>
      <c r="C96" s="9"/>
      <c r="D96" s="9"/>
      <c r="E96" s="9"/>
      <c r="F96" s="9"/>
      <c r="G96" s="9"/>
      <c r="H96" s="9"/>
      <c r="I96" s="9"/>
      <c r="J96" s="9"/>
      <c r="K96" s="9"/>
      <c r="L96" s="9"/>
      <c r="M96" s="9"/>
    </row>
    <row r="97" spans="1:13">
      <c r="A97" s="9"/>
      <c r="B97" s="9"/>
      <c r="C97" s="9"/>
      <c r="D97" s="9"/>
      <c r="E97" s="9"/>
      <c r="F97" s="9"/>
      <c r="G97" s="9"/>
      <c r="H97" s="9"/>
      <c r="I97" s="9"/>
      <c r="J97" s="9"/>
      <c r="K97" s="9"/>
      <c r="L97" s="9"/>
      <c r="M97" s="9"/>
    </row>
    <row r="98" spans="1:13">
      <c r="A98" s="9"/>
      <c r="B98" s="9"/>
      <c r="C98" s="9"/>
      <c r="D98" s="9"/>
      <c r="E98" s="9"/>
      <c r="F98" s="9"/>
      <c r="G98" s="9"/>
      <c r="H98" s="9"/>
      <c r="I98" s="9"/>
      <c r="J98" s="9"/>
      <c r="K98" s="9"/>
      <c r="L98" s="9"/>
      <c r="M98" s="9"/>
    </row>
    <row r="99" spans="1:13">
      <c r="A99" s="9"/>
      <c r="B99" s="9"/>
      <c r="C99" s="9"/>
      <c r="D99" s="9"/>
      <c r="E99" s="9"/>
      <c r="F99" s="9"/>
      <c r="G99" s="9"/>
      <c r="H99" s="9"/>
      <c r="I99" s="9"/>
      <c r="J99" s="9"/>
      <c r="K99" s="9"/>
      <c r="L99" s="9"/>
      <c r="M99" s="9"/>
    </row>
    <row r="100" spans="1:13">
      <c r="A100" s="9"/>
      <c r="B100" s="9"/>
      <c r="C100" s="9"/>
      <c r="D100" s="9"/>
      <c r="E100" s="9"/>
      <c r="F100" s="9"/>
      <c r="G100" s="9"/>
      <c r="H100" s="9"/>
      <c r="I100" s="9"/>
      <c r="J100" s="9"/>
      <c r="K100" s="9"/>
      <c r="L100" s="9"/>
      <c r="M100" s="9"/>
    </row>
    <row r="101" spans="1:13">
      <c r="A101" s="9"/>
      <c r="B101" s="9"/>
      <c r="C101" s="9"/>
      <c r="D101" s="9"/>
      <c r="E101" s="9"/>
      <c r="F101" s="9"/>
      <c r="G101" s="9"/>
      <c r="H101" s="9"/>
      <c r="I101" s="9"/>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sheetData>
  <sheetProtection algorithmName="SHA-512" hashValue="6R3exHIY19Pomm3TJQZ5p0nzTxmkui15IEXNBnjkNtUJ5yxc1ps9XyUNXEeNlCwSgYsc5jqvd32HkSDY7pJR0w==" saltValue="ejmyYbh26rTym1wvFPiiKQ==" spinCount="100000" sheet="1" objects="1" scenarios="1"/>
  <mergeCells count="15">
    <mergeCell ref="H14:I14"/>
    <mergeCell ref="F3:I3"/>
    <mergeCell ref="B4:E4"/>
    <mergeCell ref="B7:H7"/>
    <mergeCell ref="H12:I12"/>
    <mergeCell ref="H13:I13"/>
    <mergeCell ref="H16:I16"/>
    <mergeCell ref="H17:I17"/>
    <mergeCell ref="H18:I18"/>
    <mergeCell ref="H19:I19"/>
    <mergeCell ref="D31:E32"/>
    <mergeCell ref="H20:I20"/>
    <mergeCell ref="H21:I21"/>
    <mergeCell ref="F31:F32"/>
    <mergeCell ref="H31:H32"/>
  </mergeCells>
  <conditionalFormatting sqref="F28 F39:F40">
    <cfRule type="expression" dxfId="29" priority="8" stopIfTrue="1">
      <formula>OR(#REF!="ERROR: Rating must be in 0.5 star increment")</formula>
    </cfRule>
  </conditionalFormatting>
  <conditionalFormatting sqref="H16:I21">
    <cfRule type="expression" dxfId="28" priority="7" stopIfTrue="1">
      <formula>($B$17="ERROR: Percentage breakdown must total 100%")</formula>
    </cfRule>
  </conditionalFormatting>
  <conditionalFormatting sqref="F39:F40">
    <cfRule type="expression" dxfId="27" priority="6" stopIfTrue="1">
      <formula>(#REF!="")</formula>
    </cfRule>
  </conditionalFormatting>
  <conditionalFormatting sqref="F33:F37">
    <cfRule type="expression" dxfId="26" priority="5" stopIfTrue="1">
      <formula>OR(#REF!="ERROR: Rating must be in 0.5 star increment")</formula>
    </cfRule>
  </conditionalFormatting>
  <conditionalFormatting sqref="F33:F37">
    <cfRule type="expression" dxfId="25" priority="4" stopIfTrue="1">
      <formula>(#REF!="")</formula>
    </cfRule>
  </conditionalFormatting>
  <conditionalFormatting sqref="F38">
    <cfRule type="expression" dxfId="24" priority="3" stopIfTrue="1">
      <formula>OR(#REF!="ERROR: Rating must be in 0.5 star increment")</formula>
    </cfRule>
  </conditionalFormatting>
  <conditionalFormatting sqref="F38">
    <cfRule type="expression" dxfId="23" priority="2" stopIfTrue="1">
      <formula>(#REF!="")</formula>
    </cfRule>
  </conditionalFormatting>
  <dataValidations disablePrompts="1" count="1">
    <dataValidation type="decimal" allowBlank="1" showInputMessage="1" showErrorMessage="1" sqref="D8:D9" xr:uid="{00000000-0002-0000-0200-000000000000}">
      <formula1>0</formula1>
      <formula2>6</formula2>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E19"/>
  <sheetViews>
    <sheetView workbookViewId="0">
      <selection activeCell="B9" sqref="B9"/>
    </sheetView>
  </sheetViews>
  <sheetFormatPr defaultRowHeight="12.75"/>
  <cols>
    <col min="2" max="4" width="33.7109375" customWidth="1"/>
    <col min="5" max="5" width="32.42578125" style="108" customWidth="1"/>
  </cols>
  <sheetData>
    <row r="2" spans="2:5" ht="15">
      <c r="B2" s="109" t="s">
        <v>93</v>
      </c>
      <c r="C2" s="109" t="s">
        <v>94</v>
      </c>
      <c r="D2" s="143" t="s">
        <v>95</v>
      </c>
      <c r="E2" s="105" t="s">
        <v>96</v>
      </c>
    </row>
    <row r="3" spans="2:5" ht="25.5">
      <c r="B3" s="141" t="s">
        <v>97</v>
      </c>
      <c r="C3" s="112" t="s">
        <v>98</v>
      </c>
      <c r="D3" s="142" t="s">
        <v>99</v>
      </c>
      <c r="E3" s="140" t="s">
        <v>100</v>
      </c>
    </row>
    <row r="4" spans="2:5" ht="76.5">
      <c r="B4" s="141" t="s">
        <v>97</v>
      </c>
      <c r="C4" s="103" t="s">
        <v>101</v>
      </c>
      <c r="D4" s="140" t="s">
        <v>102</v>
      </c>
      <c r="E4" s="140" t="s">
        <v>103</v>
      </c>
    </row>
    <row r="5" spans="2:5">
      <c r="B5" s="141" t="s">
        <v>97</v>
      </c>
      <c r="C5" s="112" t="s">
        <v>104</v>
      </c>
      <c r="D5" s="140" t="s">
        <v>105</v>
      </c>
      <c r="E5" s="140" t="s">
        <v>106</v>
      </c>
    </row>
    <row r="6" spans="2:5">
      <c r="B6" s="141" t="s">
        <v>97</v>
      </c>
      <c r="C6" s="112" t="s">
        <v>107</v>
      </c>
      <c r="D6" s="140" t="s">
        <v>108</v>
      </c>
      <c r="E6" s="140" t="s">
        <v>106</v>
      </c>
    </row>
    <row r="7" spans="2:5">
      <c r="B7" s="141" t="s">
        <v>97</v>
      </c>
      <c r="C7" s="112" t="s">
        <v>109</v>
      </c>
      <c r="D7" s="140" t="s">
        <v>110</v>
      </c>
      <c r="E7" s="140" t="s">
        <v>106</v>
      </c>
    </row>
    <row r="8" spans="2:5" ht="51">
      <c r="B8" s="141" t="s">
        <v>97</v>
      </c>
      <c r="C8" s="103" t="s">
        <v>111</v>
      </c>
      <c r="D8" s="140" t="s">
        <v>112</v>
      </c>
      <c r="E8" s="140" t="s">
        <v>113</v>
      </c>
    </row>
    <row r="9" spans="2:5" ht="51">
      <c r="B9" s="141" t="s">
        <v>97</v>
      </c>
      <c r="C9" s="103" t="s">
        <v>114</v>
      </c>
      <c r="D9" s="140" t="s">
        <v>115</v>
      </c>
      <c r="E9" s="140" t="s">
        <v>113</v>
      </c>
    </row>
    <row r="10" spans="2:5" ht="51">
      <c r="B10" s="141" t="s">
        <v>97</v>
      </c>
      <c r="C10" s="103" t="s">
        <v>116</v>
      </c>
      <c r="D10" s="140" t="s">
        <v>117</v>
      </c>
      <c r="E10" s="140" t="s">
        <v>118</v>
      </c>
    </row>
    <row r="11" spans="2:5" ht="25.5">
      <c r="B11" s="141" t="s">
        <v>119</v>
      </c>
      <c r="C11" s="112" t="s">
        <v>98</v>
      </c>
      <c r="D11" s="142" t="s">
        <v>99</v>
      </c>
      <c r="E11" s="140" t="s">
        <v>100</v>
      </c>
    </row>
    <row r="12" spans="2:5">
      <c r="B12" s="141" t="s">
        <v>119</v>
      </c>
      <c r="C12" s="112" t="s">
        <v>120</v>
      </c>
      <c r="D12" s="140" t="s">
        <v>121</v>
      </c>
      <c r="E12" s="140" t="s">
        <v>122</v>
      </c>
    </row>
    <row r="13" spans="2:5">
      <c r="B13" s="141" t="s">
        <v>119</v>
      </c>
      <c r="C13" s="107" t="s">
        <v>123</v>
      </c>
      <c r="D13" s="140" t="s">
        <v>105</v>
      </c>
      <c r="E13" s="140" t="s">
        <v>106</v>
      </c>
    </row>
    <row r="14" spans="2:5">
      <c r="B14" s="141" t="s">
        <v>119</v>
      </c>
      <c r="C14" s="103" t="s">
        <v>124</v>
      </c>
      <c r="D14" s="140" t="s">
        <v>108</v>
      </c>
      <c r="E14" s="140" t="s">
        <v>106</v>
      </c>
    </row>
    <row r="15" spans="2:5">
      <c r="B15" s="141" t="s">
        <v>119</v>
      </c>
      <c r="C15" s="103" t="s">
        <v>125</v>
      </c>
      <c r="D15" s="140" t="s">
        <v>110</v>
      </c>
      <c r="E15" s="140" t="s">
        <v>106</v>
      </c>
    </row>
    <row r="16" spans="2:5" ht="76.5">
      <c r="B16" s="141" t="s">
        <v>126</v>
      </c>
      <c r="C16" s="103"/>
      <c r="D16" s="140" t="s">
        <v>127</v>
      </c>
      <c r="E16" s="140" t="s">
        <v>128</v>
      </c>
    </row>
    <row r="17" spans="2:5" ht="25.5">
      <c r="B17" s="141" t="s">
        <v>129</v>
      </c>
      <c r="C17" s="103" t="s">
        <v>130</v>
      </c>
      <c r="D17" s="142" t="s">
        <v>99</v>
      </c>
      <c r="E17" s="140" t="s">
        <v>100</v>
      </c>
    </row>
    <row r="18" spans="2:5" ht="76.5">
      <c r="B18" s="141" t="s">
        <v>119</v>
      </c>
      <c r="C18" s="103" t="s">
        <v>131</v>
      </c>
      <c r="D18" s="140" t="s">
        <v>132</v>
      </c>
      <c r="E18" s="140" t="s">
        <v>113</v>
      </c>
    </row>
    <row r="19" spans="2:5" ht="25.5">
      <c r="B19" s="141" t="s">
        <v>129</v>
      </c>
      <c r="C19" s="103" t="s">
        <v>133</v>
      </c>
      <c r="D19" s="140" t="s">
        <v>134</v>
      </c>
      <c r="E19" s="140" t="s">
        <v>135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E24"/>
  <sheetViews>
    <sheetView topLeftCell="A13" zoomScaleNormal="100" workbookViewId="0">
      <selection activeCell="D16" sqref="D16"/>
    </sheetView>
  </sheetViews>
  <sheetFormatPr defaultRowHeight="12.75"/>
  <cols>
    <col min="1" max="1" width="13" customWidth="1"/>
    <col min="2" max="2" width="55.5703125" customWidth="1"/>
    <col min="3" max="3" width="9.7109375" customWidth="1"/>
    <col min="4" max="4" width="61.7109375" style="108" bestFit="1" customWidth="1"/>
    <col min="5" max="5" width="28.140625" style="108" customWidth="1"/>
  </cols>
  <sheetData>
    <row r="1" spans="1:5" ht="15">
      <c r="C1" s="195" t="s">
        <v>136</v>
      </c>
      <c r="D1" s="196"/>
      <c r="E1" s="106" t="s">
        <v>137</v>
      </c>
    </row>
    <row r="2" spans="1:5" s="111" customFormat="1" ht="15">
      <c r="A2" s="109" t="s">
        <v>93</v>
      </c>
      <c r="B2" s="109" t="s">
        <v>138</v>
      </c>
      <c r="C2" s="110" t="s">
        <v>139</v>
      </c>
      <c r="D2" s="110" t="s">
        <v>140</v>
      </c>
      <c r="E2" s="110"/>
    </row>
    <row r="3" spans="1:5" s="111" customFormat="1" ht="12.75" customHeight="1">
      <c r="A3" s="194" t="s">
        <v>141</v>
      </c>
      <c r="B3" s="112" t="s">
        <v>142</v>
      </c>
      <c r="C3" s="112" t="s">
        <v>143</v>
      </c>
      <c r="D3" s="112" t="s">
        <v>144</v>
      </c>
      <c r="E3" s="107" t="s">
        <v>106</v>
      </c>
    </row>
    <row r="4" spans="1:5" s="111" customFormat="1" ht="25.5">
      <c r="A4" s="194"/>
      <c r="B4" s="112" t="s">
        <v>145</v>
      </c>
      <c r="C4" s="112" t="s">
        <v>143</v>
      </c>
      <c r="D4" s="107" t="s">
        <v>146</v>
      </c>
      <c r="E4" s="107" t="s">
        <v>106</v>
      </c>
    </row>
    <row r="5" spans="1:5" s="111" customFormat="1" ht="38.25">
      <c r="A5" s="194"/>
      <c r="B5" s="112" t="s">
        <v>126</v>
      </c>
      <c r="C5" s="112" t="s">
        <v>143</v>
      </c>
      <c r="D5" s="107" t="s">
        <v>147</v>
      </c>
      <c r="E5" s="107" t="s">
        <v>106</v>
      </c>
    </row>
    <row r="6" spans="1:5" s="111" customFormat="1" ht="25.5">
      <c r="A6" s="194"/>
      <c r="B6" s="112" t="s">
        <v>126</v>
      </c>
      <c r="C6" s="112" t="s">
        <v>143</v>
      </c>
      <c r="D6" s="107" t="s">
        <v>148</v>
      </c>
      <c r="E6" s="107" t="s">
        <v>149</v>
      </c>
    </row>
    <row r="7" spans="1:5" s="111" customFormat="1" ht="25.5">
      <c r="A7" s="194"/>
      <c r="B7" s="107" t="s">
        <v>150</v>
      </c>
      <c r="C7" s="112" t="s">
        <v>151</v>
      </c>
      <c r="D7" s="112"/>
      <c r="E7" s="107"/>
    </row>
    <row r="8" spans="1:5" s="111" customFormat="1">
      <c r="A8" s="134"/>
      <c r="B8" s="135"/>
      <c r="E8" s="135"/>
    </row>
    <row r="9" spans="1:5">
      <c r="C9" s="197" t="s">
        <v>152</v>
      </c>
      <c r="D9" s="198"/>
      <c r="E9" s="199"/>
    </row>
    <row r="10" spans="1:5" s="111" customFormat="1" ht="15">
      <c r="A10" s="109" t="s">
        <v>93</v>
      </c>
      <c r="B10" s="109" t="s">
        <v>138</v>
      </c>
      <c r="C10" s="110" t="s">
        <v>139</v>
      </c>
      <c r="D10" s="110" t="s">
        <v>140</v>
      </c>
      <c r="E10" s="110" t="s">
        <v>153</v>
      </c>
    </row>
    <row r="11" spans="1:5" s="111" customFormat="1" ht="89.25">
      <c r="A11" s="194" t="s">
        <v>154</v>
      </c>
      <c r="B11" s="112" t="s">
        <v>155</v>
      </c>
      <c r="C11" s="112" t="s">
        <v>143</v>
      </c>
      <c r="D11" s="132" t="s">
        <v>156</v>
      </c>
      <c r="E11" s="107" t="s">
        <v>157</v>
      </c>
    </row>
    <row r="12" spans="1:5" s="111" customFormat="1" ht="128.25" customHeight="1">
      <c r="A12" s="194"/>
      <c r="B12" s="112" t="s">
        <v>158</v>
      </c>
      <c r="C12" s="112" t="s">
        <v>143</v>
      </c>
      <c r="D12" s="132" t="s">
        <v>159</v>
      </c>
      <c r="E12" s="107" t="s">
        <v>160</v>
      </c>
    </row>
    <row r="13" spans="1:5" s="111" customFormat="1">
      <c r="A13" s="194"/>
      <c r="B13" s="112" t="s">
        <v>161</v>
      </c>
      <c r="C13" s="112" t="s">
        <v>151</v>
      </c>
      <c r="D13" s="132"/>
      <c r="E13" s="107"/>
    </row>
    <row r="14" spans="1:5" s="111" customFormat="1" ht="153">
      <c r="A14" s="194"/>
      <c r="B14" s="112" t="s">
        <v>51</v>
      </c>
      <c r="C14" s="112" t="s">
        <v>143</v>
      </c>
      <c r="D14" s="132" t="s">
        <v>162</v>
      </c>
      <c r="E14" s="107" t="s">
        <v>163</v>
      </c>
    </row>
    <row r="15" spans="1:5" s="111" customFormat="1">
      <c r="A15" s="194"/>
      <c r="B15" s="107" t="s">
        <v>164</v>
      </c>
      <c r="C15" s="112" t="s">
        <v>151</v>
      </c>
      <c r="D15" s="132" t="s">
        <v>165</v>
      </c>
      <c r="E15" s="107"/>
    </row>
    <row r="16" spans="1:5" s="111" customFormat="1" ht="114.75">
      <c r="A16" s="194"/>
      <c r="B16" s="112" t="s">
        <v>166</v>
      </c>
      <c r="C16" s="112" t="s">
        <v>143</v>
      </c>
      <c r="D16" s="132" t="s">
        <v>167</v>
      </c>
      <c r="E16" s="107" t="s">
        <v>160</v>
      </c>
    </row>
    <row r="17" spans="1:5" s="111" customFormat="1" ht="76.5">
      <c r="A17" s="194"/>
      <c r="B17" s="112" t="s">
        <v>168</v>
      </c>
      <c r="C17" s="112" t="s">
        <v>143</v>
      </c>
      <c r="D17" s="132" t="s">
        <v>169</v>
      </c>
      <c r="E17" s="107"/>
    </row>
    <row r="19" spans="1:5" ht="15">
      <c r="A19" s="109" t="s">
        <v>93</v>
      </c>
      <c r="B19" s="109" t="s">
        <v>138</v>
      </c>
      <c r="C19" s="110" t="s">
        <v>139</v>
      </c>
      <c r="D19" s="110" t="s">
        <v>140</v>
      </c>
      <c r="E19" s="110" t="s">
        <v>153</v>
      </c>
    </row>
    <row r="20" spans="1:5">
      <c r="A20" s="194" t="s">
        <v>129</v>
      </c>
      <c r="B20" s="112" t="s">
        <v>155</v>
      </c>
      <c r="C20" s="112" t="s">
        <v>151</v>
      </c>
      <c r="D20" s="132"/>
      <c r="E20" s="107"/>
    </row>
    <row r="21" spans="1:5" ht="25.5">
      <c r="A21" s="194"/>
      <c r="B21" s="112" t="s">
        <v>158</v>
      </c>
      <c r="C21" s="112" t="s">
        <v>143</v>
      </c>
      <c r="D21" s="132" t="s">
        <v>170</v>
      </c>
      <c r="E21" s="107" t="s">
        <v>160</v>
      </c>
    </row>
    <row r="22" spans="1:5">
      <c r="A22" s="194"/>
      <c r="B22" s="112" t="s">
        <v>161</v>
      </c>
      <c r="C22" s="112" t="s">
        <v>151</v>
      </c>
      <c r="D22" s="132"/>
      <c r="E22" s="107"/>
    </row>
    <row r="23" spans="1:5" ht="25.5">
      <c r="A23" s="194"/>
      <c r="B23" s="112" t="s">
        <v>51</v>
      </c>
      <c r="C23" s="112" t="s">
        <v>143</v>
      </c>
      <c r="D23" s="132" t="s">
        <v>171</v>
      </c>
      <c r="E23" s="107" t="s">
        <v>160</v>
      </c>
    </row>
    <row r="24" spans="1:5">
      <c r="A24" s="194"/>
      <c r="B24" s="112" t="s">
        <v>168</v>
      </c>
      <c r="C24" s="112" t="s">
        <v>151</v>
      </c>
      <c r="D24" s="132"/>
      <c r="E24" s="107"/>
    </row>
  </sheetData>
  <mergeCells count="5">
    <mergeCell ref="A3:A7"/>
    <mergeCell ref="C1:D1"/>
    <mergeCell ref="A11:A17"/>
    <mergeCell ref="C9:E9"/>
    <mergeCell ref="A20:A24"/>
  </mergeCells>
  <conditionalFormatting sqref="C4:C6 C21:C23">
    <cfRule type="containsText" dxfId="22" priority="18" operator="containsText" text="Fail">
      <formula>NOT(ISERROR(SEARCH("Fail",C4)))</formula>
    </cfRule>
    <cfRule type="containsText" dxfId="21" priority="19" operator="containsText" text="Pass">
      <formula>NOT(ISERROR(SEARCH("Pass",C4)))</formula>
    </cfRule>
  </conditionalFormatting>
  <conditionalFormatting sqref="C3">
    <cfRule type="containsText" dxfId="20" priority="16" operator="containsText" text="Fail">
      <formula>NOT(ISERROR(SEARCH("Fail",C3)))</formula>
    </cfRule>
    <cfRule type="containsText" dxfId="19" priority="17" operator="containsText" text="Pass">
      <formula>NOT(ISERROR(SEARCH("Pass",C3)))</formula>
    </cfRule>
  </conditionalFormatting>
  <conditionalFormatting sqref="C1 C3:C9 C18 C20:C65536">
    <cfRule type="containsText" dxfId="18" priority="15" stopIfTrue="1" operator="containsText" text="Pass">
      <formula>NOT(ISERROR(SEARCH("Pass",C1)))</formula>
    </cfRule>
  </conditionalFormatting>
  <conditionalFormatting sqref="C12:C16">
    <cfRule type="containsText" dxfId="17" priority="13" operator="containsText" text="Fail">
      <formula>NOT(ISERROR(SEARCH("Fail",C12)))</formula>
    </cfRule>
    <cfRule type="containsText" dxfId="16" priority="14" operator="containsText" text="Pass">
      <formula>NOT(ISERROR(SEARCH("Pass",C12)))</formula>
    </cfRule>
  </conditionalFormatting>
  <conditionalFormatting sqref="C11">
    <cfRule type="containsText" dxfId="15" priority="11" operator="containsText" text="Fail">
      <formula>NOT(ISERROR(SEARCH("Fail",C11)))</formula>
    </cfRule>
    <cfRule type="containsText" dxfId="14" priority="12" operator="containsText" text="Pass">
      <formula>NOT(ISERROR(SEARCH("Pass",C11)))</formula>
    </cfRule>
  </conditionalFormatting>
  <conditionalFormatting sqref="C11:C17">
    <cfRule type="containsText" dxfId="13" priority="10" stopIfTrue="1" operator="containsText" text="Pass">
      <formula>NOT(ISERROR(SEARCH("Pass",C11)))</formula>
    </cfRule>
  </conditionalFormatting>
  <conditionalFormatting sqref="C17">
    <cfRule type="containsText" dxfId="12" priority="8" operator="containsText" text="Fail">
      <formula>NOT(ISERROR(SEARCH("Fail",C17)))</formula>
    </cfRule>
    <cfRule type="containsText" dxfId="11" priority="9" operator="containsText" text="Pass">
      <formula>NOT(ISERROR(SEARCH("Pass",C17)))</formula>
    </cfRule>
  </conditionalFormatting>
  <conditionalFormatting sqref="C20">
    <cfRule type="containsText" dxfId="10" priority="4" operator="containsText" text="Fail">
      <formula>NOT(ISERROR(SEARCH("Fail",C20)))</formula>
    </cfRule>
    <cfRule type="containsText" dxfId="9" priority="5" operator="containsText" text="Pass">
      <formula>NOT(ISERROR(SEARCH("Pass",C20)))</formula>
    </cfRule>
  </conditionalFormatting>
  <conditionalFormatting sqref="C24">
    <cfRule type="containsText" dxfId="8" priority="1" operator="containsText" text="Fail">
      <formula>NOT(ISERROR(SEARCH("Fail",C24)))</formula>
    </cfRule>
    <cfRule type="containsText" dxfId="7" priority="2" operator="containsText" text="Pass">
      <formula>NOT(ISERROR(SEARCH("Pass",C24)))</formula>
    </cfRule>
  </conditionalFormatting>
  <pageMargins left="0.7" right="0.7" top="0.75" bottom="0.75" header="0.3" footer="0.3"/>
  <pageSetup paperSize="9"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P214"/>
  <sheetViews>
    <sheetView showGridLines="0" zoomScaleNormal="100" workbookViewId="0">
      <selection activeCell="J3" sqref="J3"/>
    </sheetView>
  </sheetViews>
  <sheetFormatPr defaultColWidth="9.140625" defaultRowHeight="12.75"/>
  <cols>
    <col min="1" max="1" width="3.28515625" style="1" customWidth="1"/>
    <col min="2" max="3" width="19.85546875" style="1" customWidth="1"/>
    <col min="4" max="4" width="12.5703125" style="1" customWidth="1"/>
    <col min="5" max="5" width="13.28515625" style="1" customWidth="1"/>
    <col min="6" max="6" width="14.85546875" style="1" customWidth="1"/>
    <col min="7" max="7" width="17.140625" style="1" customWidth="1"/>
    <col min="8" max="8" width="16.42578125" style="1" customWidth="1"/>
    <col min="9" max="9" width="14.140625" style="1" customWidth="1"/>
    <col min="10" max="10" width="11.85546875" style="1" customWidth="1"/>
    <col min="11" max="11" width="32.42578125" style="1" customWidth="1"/>
    <col min="12" max="12" width="27.42578125" style="1" customWidth="1"/>
    <col min="13" max="13" width="7" style="1" customWidth="1"/>
    <col min="14" max="14" width="12.85546875" style="1" bestFit="1" customWidth="1"/>
    <col min="15" max="15" width="9.140625" style="1"/>
    <col min="16" max="16" width="12.85546875" style="1" bestFit="1" customWidth="1"/>
    <col min="17" max="16384" width="9.140625" style="1"/>
  </cols>
  <sheetData>
    <row r="1" spans="1:16" s="20" customFormat="1" ht="64.900000000000006" customHeight="1"/>
    <row r="2" spans="1:16" s="20" customFormat="1" ht="15" customHeight="1">
      <c r="A2" s="21"/>
      <c r="B2" s="22"/>
      <c r="C2" s="22"/>
      <c r="D2" s="22"/>
      <c r="E2" s="22"/>
      <c r="F2" s="22"/>
      <c r="G2" s="22"/>
      <c r="H2" s="22"/>
    </row>
    <row r="3" spans="1:16" s="20" customFormat="1" ht="58.9" customHeight="1">
      <c r="A3" s="21"/>
      <c r="B3" s="23"/>
      <c r="C3" s="24"/>
      <c r="D3" s="25"/>
      <c r="E3" s="179"/>
      <c r="F3" s="179"/>
      <c r="G3" s="181" t="s">
        <v>79</v>
      </c>
      <c r="H3" s="181"/>
    </row>
    <row r="4" spans="1:16" s="20" customFormat="1" ht="81" customHeight="1">
      <c r="A4" s="21"/>
      <c r="B4" s="178" t="s">
        <v>172</v>
      </c>
      <c r="C4" s="178"/>
      <c r="D4" s="178"/>
      <c r="E4" s="178"/>
      <c r="F4" s="178"/>
    </row>
    <row r="5" spans="1:16" s="20" customFormat="1" ht="15" customHeight="1">
      <c r="A5" s="26"/>
      <c r="B5" s="27" t="s">
        <v>173</v>
      </c>
      <c r="C5" s="27"/>
      <c r="D5" s="27"/>
      <c r="E5" s="27"/>
      <c r="F5" s="28"/>
      <c r="G5" s="27" t="s">
        <v>4</v>
      </c>
      <c r="H5" s="29">
        <v>44136</v>
      </c>
      <c r="I5" s="30"/>
      <c r="J5" s="21"/>
      <c r="L5" s="31"/>
      <c r="M5" s="32"/>
      <c r="N5" s="32"/>
    </row>
    <row r="6" spans="1:16" s="21" customFormat="1"/>
    <row r="7" spans="1:16" s="21" customFormat="1" ht="66.75" customHeight="1">
      <c r="B7" s="180" t="s">
        <v>174</v>
      </c>
      <c r="C7" s="180"/>
      <c r="D7" s="180"/>
      <c r="E7" s="180"/>
      <c r="F7" s="180"/>
      <c r="G7" s="180"/>
      <c r="H7" s="180"/>
      <c r="I7" s="126"/>
      <c r="J7" s="126"/>
    </row>
    <row r="8" spans="1:16" s="10" customFormat="1" ht="3" customHeight="1">
      <c r="B8" s="12"/>
      <c r="C8" s="12"/>
      <c r="D8" s="12"/>
      <c r="E8" s="12"/>
      <c r="F8" s="11"/>
      <c r="G8" s="17"/>
      <c r="H8" s="13"/>
      <c r="I8" s="11"/>
      <c r="J8" s="11"/>
    </row>
    <row r="9" spans="1:16" s="10" customFormat="1" ht="18" customHeight="1">
      <c r="B9" s="34"/>
      <c r="C9" s="34"/>
      <c r="D9" s="34"/>
      <c r="E9" s="34"/>
      <c r="F9" s="34"/>
      <c r="G9" s="35"/>
      <c r="H9" s="36"/>
      <c r="I9" s="34"/>
      <c r="J9" s="34"/>
      <c r="K9" s="21"/>
      <c r="L9" s="21"/>
    </row>
    <row r="10" spans="1:16" ht="15">
      <c r="B10" s="144" t="s">
        <v>175</v>
      </c>
      <c r="C10" s="145"/>
      <c r="D10" s="145"/>
      <c r="E10" s="145"/>
      <c r="F10" s="146"/>
      <c r="G10" s="146"/>
      <c r="H10" s="146"/>
      <c r="I10" s="146"/>
      <c r="J10" s="146"/>
      <c r="K10" s="146"/>
      <c r="L10" s="146"/>
      <c r="M10" s="147"/>
      <c r="N10" s="9"/>
      <c r="O10" s="9"/>
      <c r="P10" s="9"/>
    </row>
    <row r="11" spans="1:16" ht="14.25">
      <c r="B11" s="200" t="s">
        <v>176</v>
      </c>
      <c r="C11" s="201"/>
      <c r="D11" s="201"/>
      <c r="E11" s="201"/>
      <c r="F11" s="201"/>
      <c r="G11" s="201"/>
      <c r="H11" s="201"/>
      <c r="I11" s="201"/>
      <c r="J11" s="201"/>
      <c r="K11" s="201"/>
      <c r="L11" s="201"/>
      <c r="M11" s="128"/>
      <c r="N11" s="9"/>
      <c r="O11" s="9"/>
      <c r="P11" s="9"/>
    </row>
    <row r="12" spans="1:16" ht="14.25">
      <c r="B12" s="169"/>
      <c r="C12" s="170"/>
      <c r="D12" s="170"/>
      <c r="E12" s="170"/>
      <c r="F12" s="170"/>
      <c r="G12" s="170"/>
      <c r="H12" s="170"/>
      <c r="I12" s="170"/>
      <c r="J12" s="170"/>
      <c r="K12" s="170"/>
      <c r="L12" s="170"/>
      <c r="M12" s="128"/>
      <c r="N12" s="9"/>
      <c r="O12" s="9"/>
      <c r="P12" s="9"/>
    </row>
    <row r="13" spans="1:16" ht="35.25" customHeight="1">
      <c r="A13" s="9"/>
      <c r="B13" s="148" t="str">
        <f xml:space="preserve"> IF(COUNTIF(B15:B235,"Check")=0,"DATA OK FOR COLUMNS D to K","INCOMPLETE DATA - CHECK COLUMNS D to K")</f>
        <v>DATA OK FOR COLUMNS D to K</v>
      </c>
      <c r="C13" s="149"/>
      <c r="D13" s="149"/>
      <c r="E13" s="149"/>
      <c r="F13" s="150"/>
      <c r="G13" s="150"/>
      <c r="H13" s="150"/>
      <c r="J13" s="202" t="s">
        <v>177</v>
      </c>
      <c r="K13" s="203"/>
      <c r="L13" s="151">
        <f>SUM(L16:L55)</f>
        <v>0</v>
      </c>
      <c r="M13" s="128"/>
      <c r="N13" s="9"/>
      <c r="O13" s="9"/>
    </row>
    <row r="14" spans="1:16" ht="14.25">
      <c r="A14" s="9"/>
      <c r="B14" s="152"/>
      <c r="C14" s="153"/>
      <c r="D14" s="153"/>
      <c r="E14" s="153"/>
      <c r="F14" s="153"/>
      <c r="G14" s="153"/>
      <c r="H14" s="153"/>
      <c r="I14" s="153"/>
      <c r="J14" s="153"/>
      <c r="K14" s="154"/>
      <c r="L14" s="9"/>
      <c r="M14" s="128"/>
      <c r="N14" s="9"/>
      <c r="O14" s="9"/>
    </row>
    <row r="15" spans="1:16" ht="71.25">
      <c r="A15" s="9"/>
      <c r="B15" s="155" t="str">
        <f>IF(C15="","",IF(OR(D15="&lt;Select&gt;",E15="&lt;Select&gt;",F15="&lt;Select&gt;",G15="&lt;Select&gt;"),"Check",IF(AND(OR(D15="Yes",E15="Yes",F15="Yes",G15="Yes"),H15=""),"Check","")))</f>
        <v/>
      </c>
      <c r="C15" s="156" t="s">
        <v>178</v>
      </c>
      <c r="D15" s="156" t="s">
        <v>179</v>
      </c>
      <c r="E15" s="156" t="s">
        <v>180</v>
      </c>
      <c r="F15" s="156" t="s">
        <v>181</v>
      </c>
      <c r="G15" s="156" t="s">
        <v>182</v>
      </c>
      <c r="H15" s="156" t="s">
        <v>183</v>
      </c>
      <c r="I15" s="156" t="s">
        <v>184</v>
      </c>
      <c r="J15" s="156" t="s">
        <v>185</v>
      </c>
      <c r="K15" s="156" t="s">
        <v>186</v>
      </c>
      <c r="L15" s="156" t="s">
        <v>187</v>
      </c>
      <c r="M15" s="128"/>
      <c r="N15" s="9"/>
      <c r="O15" s="9"/>
      <c r="P15" s="9"/>
    </row>
    <row r="16" spans="1:16">
      <c r="A16" s="9"/>
      <c r="B16" s="157" t="str">
        <f>IF(AND(C16="",D16="",E16=""),"",IF(OR(D16="",E16="",G16="&lt;Select&gt;",H16="&lt;Select&gt;",I16="&lt;Select&gt;",J16="&lt;Select&gt;"),"Check",IF(AND(OR(G16="Yes",H16="Yes",I16="Yes",J16="Yes"),K16=""),"Check","")))</f>
        <v/>
      </c>
      <c r="C16" s="159"/>
      <c r="D16" s="159"/>
      <c r="E16" s="159"/>
      <c r="F16" s="158">
        <f>IFERROR(D16*E16,0)</f>
        <v>0</v>
      </c>
      <c r="G16" s="127" t="s">
        <v>188</v>
      </c>
      <c r="H16" s="127" t="s">
        <v>188</v>
      </c>
      <c r="I16" s="127" t="s">
        <v>188</v>
      </c>
      <c r="J16" s="127" t="s">
        <v>188</v>
      </c>
      <c r="K16" s="127"/>
      <c r="L16" s="158">
        <f>IF(G16="Yes",6.5*F16/60,0)+IF(H16="Yes",6.5*F16/60,0)+IF(I16="Yes",6.5*F16/60,0)+IF(J16="Yes",10.5*F16/60)</f>
        <v>0</v>
      </c>
      <c r="M16" s="128"/>
      <c r="N16" s="9"/>
      <c r="O16" s="9"/>
      <c r="P16" s="9"/>
    </row>
    <row r="17" spans="1:16">
      <c r="A17" s="9"/>
      <c r="B17" s="157" t="str">
        <f t="shared" ref="B17:B55" si="0">IF(AND(C17="",D17="",E17=""),"",IF(OR(D17="",E17="",G17="&lt;Select&gt;",H17="&lt;Select&gt;",I17="&lt;Select&gt;",J17="&lt;Select&gt;"),"Check",IF(AND(OR(G17="Yes",H17="Yes",I17="Yes",J17="Yes"),K17=""),"Check","")))</f>
        <v/>
      </c>
      <c r="C17" s="159"/>
      <c r="D17" s="159"/>
      <c r="E17" s="159"/>
      <c r="F17" s="158">
        <f t="shared" ref="F17:F55" si="1">IFERROR(D17*E17,0)</f>
        <v>0</v>
      </c>
      <c r="G17" s="127" t="s">
        <v>188</v>
      </c>
      <c r="H17" s="127" t="s">
        <v>188</v>
      </c>
      <c r="I17" s="127" t="s">
        <v>188</v>
      </c>
      <c r="J17" s="127" t="s">
        <v>188</v>
      </c>
      <c r="K17" s="127"/>
      <c r="L17" s="158">
        <f t="shared" ref="L17:L55" si="2">IF(G17="Yes",6.5*F17/60,0)+IF(H17="Yes",6.5*F17/60,0)+IF(I17="Yes",6.5*F17/60,0)+IF(J17="Yes",10.5*F17/60)</f>
        <v>0</v>
      </c>
      <c r="M17" s="128"/>
      <c r="N17" s="9"/>
      <c r="O17" s="9"/>
      <c r="P17" s="9"/>
    </row>
    <row r="18" spans="1:16">
      <c r="A18" s="9"/>
      <c r="B18" s="157" t="str">
        <f t="shared" si="0"/>
        <v/>
      </c>
      <c r="C18" s="159"/>
      <c r="D18" s="159"/>
      <c r="E18" s="159"/>
      <c r="F18" s="158">
        <f t="shared" si="1"/>
        <v>0</v>
      </c>
      <c r="G18" s="127" t="s">
        <v>188</v>
      </c>
      <c r="H18" s="127" t="s">
        <v>188</v>
      </c>
      <c r="I18" s="127" t="s">
        <v>188</v>
      </c>
      <c r="J18" s="127" t="s">
        <v>188</v>
      </c>
      <c r="K18" s="127"/>
      <c r="L18" s="158">
        <f t="shared" si="2"/>
        <v>0</v>
      </c>
      <c r="M18" s="128"/>
      <c r="N18" s="9"/>
      <c r="O18" s="9"/>
      <c r="P18" s="9"/>
    </row>
    <row r="19" spans="1:16">
      <c r="A19" s="9"/>
      <c r="B19" s="157" t="str">
        <f t="shared" si="0"/>
        <v/>
      </c>
      <c r="C19" s="159"/>
      <c r="D19" s="159"/>
      <c r="E19" s="159"/>
      <c r="F19" s="158">
        <f t="shared" si="1"/>
        <v>0</v>
      </c>
      <c r="G19" s="127" t="s">
        <v>188</v>
      </c>
      <c r="H19" s="127" t="s">
        <v>188</v>
      </c>
      <c r="I19" s="127" t="s">
        <v>188</v>
      </c>
      <c r="J19" s="127" t="s">
        <v>188</v>
      </c>
      <c r="K19" s="127"/>
      <c r="L19" s="158">
        <f t="shared" si="2"/>
        <v>0</v>
      </c>
      <c r="M19" s="128"/>
      <c r="N19" s="9"/>
      <c r="O19" s="9"/>
      <c r="P19" s="9"/>
    </row>
    <row r="20" spans="1:16">
      <c r="A20" s="9"/>
      <c r="B20" s="157" t="str">
        <f t="shared" si="0"/>
        <v/>
      </c>
      <c r="C20" s="159"/>
      <c r="D20" s="159"/>
      <c r="E20" s="159"/>
      <c r="F20" s="158">
        <f t="shared" si="1"/>
        <v>0</v>
      </c>
      <c r="G20" s="127" t="s">
        <v>188</v>
      </c>
      <c r="H20" s="127" t="s">
        <v>188</v>
      </c>
      <c r="I20" s="127" t="s">
        <v>188</v>
      </c>
      <c r="J20" s="127" t="s">
        <v>188</v>
      </c>
      <c r="K20" s="127"/>
      <c r="L20" s="158">
        <f t="shared" si="2"/>
        <v>0</v>
      </c>
      <c r="M20" s="128"/>
      <c r="N20" s="9"/>
      <c r="O20" s="9"/>
      <c r="P20" s="9"/>
    </row>
    <row r="21" spans="1:16">
      <c r="A21" s="9"/>
      <c r="B21" s="157" t="str">
        <f t="shared" si="0"/>
        <v/>
      </c>
      <c r="C21" s="159"/>
      <c r="D21" s="159"/>
      <c r="E21" s="159"/>
      <c r="F21" s="158">
        <f t="shared" si="1"/>
        <v>0</v>
      </c>
      <c r="G21" s="127" t="s">
        <v>188</v>
      </c>
      <c r="H21" s="127" t="s">
        <v>188</v>
      </c>
      <c r="I21" s="127" t="s">
        <v>188</v>
      </c>
      <c r="J21" s="127" t="s">
        <v>188</v>
      </c>
      <c r="K21" s="127"/>
      <c r="L21" s="158">
        <f t="shared" si="2"/>
        <v>0</v>
      </c>
      <c r="M21" s="128"/>
      <c r="N21" s="9"/>
      <c r="O21" s="9"/>
      <c r="P21" s="9"/>
    </row>
    <row r="22" spans="1:16">
      <c r="A22" s="9"/>
      <c r="B22" s="157" t="str">
        <f t="shared" si="0"/>
        <v/>
      </c>
      <c r="C22" s="159"/>
      <c r="D22" s="159"/>
      <c r="E22" s="159"/>
      <c r="F22" s="158">
        <f t="shared" si="1"/>
        <v>0</v>
      </c>
      <c r="G22" s="127" t="s">
        <v>188</v>
      </c>
      <c r="H22" s="127" t="s">
        <v>188</v>
      </c>
      <c r="I22" s="127" t="s">
        <v>188</v>
      </c>
      <c r="J22" s="127" t="s">
        <v>188</v>
      </c>
      <c r="K22" s="127"/>
      <c r="L22" s="158">
        <f t="shared" si="2"/>
        <v>0</v>
      </c>
      <c r="M22" s="128"/>
      <c r="N22" s="9"/>
      <c r="O22" s="9"/>
      <c r="P22" s="9"/>
    </row>
    <row r="23" spans="1:16">
      <c r="A23" s="9"/>
      <c r="B23" s="157" t="str">
        <f t="shared" si="0"/>
        <v/>
      </c>
      <c r="C23" s="159"/>
      <c r="D23" s="159"/>
      <c r="E23" s="159"/>
      <c r="F23" s="158">
        <f t="shared" si="1"/>
        <v>0</v>
      </c>
      <c r="G23" s="127" t="s">
        <v>188</v>
      </c>
      <c r="H23" s="127" t="s">
        <v>188</v>
      </c>
      <c r="I23" s="127" t="s">
        <v>188</v>
      </c>
      <c r="J23" s="127" t="s">
        <v>188</v>
      </c>
      <c r="K23" s="127"/>
      <c r="L23" s="158">
        <f t="shared" si="2"/>
        <v>0</v>
      </c>
      <c r="M23" s="128"/>
      <c r="N23" s="9"/>
      <c r="O23" s="9"/>
      <c r="P23" s="9"/>
    </row>
    <row r="24" spans="1:16">
      <c r="A24" s="9"/>
      <c r="B24" s="157" t="str">
        <f t="shared" si="0"/>
        <v/>
      </c>
      <c r="C24" s="159"/>
      <c r="D24" s="159"/>
      <c r="E24" s="159"/>
      <c r="F24" s="158">
        <f t="shared" si="1"/>
        <v>0</v>
      </c>
      <c r="G24" s="127" t="s">
        <v>188</v>
      </c>
      <c r="H24" s="127" t="s">
        <v>188</v>
      </c>
      <c r="I24" s="127" t="s">
        <v>188</v>
      </c>
      <c r="J24" s="127" t="s">
        <v>188</v>
      </c>
      <c r="K24" s="127"/>
      <c r="L24" s="158">
        <f t="shared" si="2"/>
        <v>0</v>
      </c>
      <c r="M24" s="128"/>
      <c r="N24" s="9"/>
      <c r="O24" s="9"/>
      <c r="P24" s="9"/>
    </row>
    <row r="25" spans="1:16">
      <c r="A25" s="9"/>
      <c r="B25" s="157" t="str">
        <f t="shared" si="0"/>
        <v/>
      </c>
      <c r="C25" s="159"/>
      <c r="D25" s="159"/>
      <c r="E25" s="159"/>
      <c r="F25" s="158">
        <f t="shared" si="1"/>
        <v>0</v>
      </c>
      <c r="G25" s="127" t="s">
        <v>188</v>
      </c>
      <c r="H25" s="127" t="s">
        <v>188</v>
      </c>
      <c r="I25" s="127" t="s">
        <v>188</v>
      </c>
      <c r="J25" s="127" t="s">
        <v>188</v>
      </c>
      <c r="K25" s="127"/>
      <c r="L25" s="158">
        <f t="shared" si="2"/>
        <v>0</v>
      </c>
      <c r="M25" s="128"/>
      <c r="N25" s="9"/>
      <c r="O25" s="9"/>
      <c r="P25" s="9"/>
    </row>
    <row r="26" spans="1:16">
      <c r="A26" s="9"/>
      <c r="B26" s="157" t="str">
        <f t="shared" si="0"/>
        <v/>
      </c>
      <c r="C26" s="159"/>
      <c r="D26" s="159"/>
      <c r="E26" s="159"/>
      <c r="F26" s="158">
        <f t="shared" si="1"/>
        <v>0</v>
      </c>
      <c r="G26" s="127" t="s">
        <v>188</v>
      </c>
      <c r="H26" s="127" t="s">
        <v>188</v>
      </c>
      <c r="I26" s="127" t="s">
        <v>188</v>
      </c>
      <c r="J26" s="127" t="s">
        <v>188</v>
      </c>
      <c r="K26" s="127"/>
      <c r="L26" s="158">
        <f t="shared" si="2"/>
        <v>0</v>
      </c>
      <c r="M26" s="128"/>
      <c r="N26" s="9"/>
      <c r="O26" s="9"/>
      <c r="P26" s="9"/>
    </row>
    <row r="27" spans="1:16">
      <c r="A27" s="9"/>
      <c r="B27" s="157" t="str">
        <f t="shared" si="0"/>
        <v/>
      </c>
      <c r="C27" s="159"/>
      <c r="D27" s="159"/>
      <c r="E27" s="159"/>
      <c r="F27" s="158">
        <f t="shared" si="1"/>
        <v>0</v>
      </c>
      <c r="G27" s="127" t="s">
        <v>188</v>
      </c>
      <c r="H27" s="127" t="s">
        <v>188</v>
      </c>
      <c r="I27" s="127" t="s">
        <v>188</v>
      </c>
      <c r="J27" s="127" t="s">
        <v>188</v>
      </c>
      <c r="K27" s="127"/>
      <c r="L27" s="158">
        <f t="shared" si="2"/>
        <v>0</v>
      </c>
      <c r="M27" s="128"/>
      <c r="N27" s="9"/>
      <c r="O27" s="9"/>
      <c r="P27" s="9"/>
    </row>
    <row r="28" spans="1:16">
      <c r="A28" s="9"/>
      <c r="B28" s="157" t="str">
        <f t="shared" si="0"/>
        <v/>
      </c>
      <c r="C28" s="159"/>
      <c r="D28" s="159"/>
      <c r="E28" s="159"/>
      <c r="F28" s="158">
        <f t="shared" si="1"/>
        <v>0</v>
      </c>
      <c r="G28" s="127" t="s">
        <v>188</v>
      </c>
      <c r="H28" s="127" t="s">
        <v>188</v>
      </c>
      <c r="I28" s="127" t="s">
        <v>188</v>
      </c>
      <c r="J28" s="127" t="s">
        <v>188</v>
      </c>
      <c r="K28" s="127"/>
      <c r="L28" s="158">
        <f t="shared" si="2"/>
        <v>0</v>
      </c>
      <c r="M28" s="128"/>
      <c r="N28" s="9"/>
      <c r="O28" s="9"/>
      <c r="P28" s="9"/>
    </row>
    <row r="29" spans="1:16">
      <c r="A29" s="9"/>
      <c r="B29" s="157" t="str">
        <f t="shared" si="0"/>
        <v/>
      </c>
      <c r="C29" s="159"/>
      <c r="D29" s="159"/>
      <c r="E29" s="159"/>
      <c r="F29" s="158">
        <f t="shared" si="1"/>
        <v>0</v>
      </c>
      <c r="G29" s="127" t="s">
        <v>188</v>
      </c>
      <c r="H29" s="127" t="s">
        <v>188</v>
      </c>
      <c r="I29" s="127" t="s">
        <v>188</v>
      </c>
      <c r="J29" s="127" t="s">
        <v>188</v>
      </c>
      <c r="K29" s="127"/>
      <c r="L29" s="158">
        <f t="shared" si="2"/>
        <v>0</v>
      </c>
      <c r="M29" s="128"/>
      <c r="N29" s="9"/>
      <c r="O29" s="9"/>
      <c r="P29" s="9"/>
    </row>
    <row r="30" spans="1:16">
      <c r="A30" s="9"/>
      <c r="B30" s="157" t="str">
        <f t="shared" si="0"/>
        <v/>
      </c>
      <c r="C30" s="159"/>
      <c r="D30" s="159"/>
      <c r="E30" s="159"/>
      <c r="F30" s="158">
        <f t="shared" si="1"/>
        <v>0</v>
      </c>
      <c r="G30" s="127" t="s">
        <v>188</v>
      </c>
      <c r="H30" s="127" t="s">
        <v>188</v>
      </c>
      <c r="I30" s="127" t="s">
        <v>188</v>
      </c>
      <c r="J30" s="127" t="s">
        <v>188</v>
      </c>
      <c r="K30" s="127"/>
      <c r="L30" s="158">
        <f t="shared" si="2"/>
        <v>0</v>
      </c>
      <c r="M30" s="128"/>
      <c r="N30" s="9"/>
      <c r="O30" s="9"/>
      <c r="P30" s="9"/>
    </row>
    <row r="31" spans="1:16">
      <c r="A31" s="9"/>
      <c r="B31" s="157" t="str">
        <f t="shared" si="0"/>
        <v/>
      </c>
      <c r="C31" s="159"/>
      <c r="D31" s="159"/>
      <c r="E31" s="159"/>
      <c r="F31" s="158">
        <f t="shared" si="1"/>
        <v>0</v>
      </c>
      <c r="G31" s="127" t="s">
        <v>188</v>
      </c>
      <c r="H31" s="127" t="s">
        <v>188</v>
      </c>
      <c r="I31" s="127" t="s">
        <v>188</v>
      </c>
      <c r="J31" s="127" t="s">
        <v>188</v>
      </c>
      <c r="K31" s="127"/>
      <c r="L31" s="158">
        <f t="shared" si="2"/>
        <v>0</v>
      </c>
      <c r="M31" s="128"/>
      <c r="N31" s="9"/>
      <c r="O31" s="9"/>
      <c r="P31" s="9"/>
    </row>
    <row r="32" spans="1:16">
      <c r="A32" s="9"/>
      <c r="B32" s="157" t="str">
        <f t="shared" si="0"/>
        <v/>
      </c>
      <c r="C32" s="159"/>
      <c r="D32" s="159"/>
      <c r="E32" s="159"/>
      <c r="F32" s="158">
        <f t="shared" si="1"/>
        <v>0</v>
      </c>
      <c r="G32" s="127" t="s">
        <v>188</v>
      </c>
      <c r="H32" s="127" t="s">
        <v>188</v>
      </c>
      <c r="I32" s="127" t="s">
        <v>188</v>
      </c>
      <c r="J32" s="127" t="s">
        <v>188</v>
      </c>
      <c r="K32" s="127"/>
      <c r="L32" s="158">
        <f t="shared" si="2"/>
        <v>0</v>
      </c>
      <c r="M32" s="128"/>
      <c r="N32" s="9"/>
      <c r="O32" s="9"/>
      <c r="P32" s="9"/>
    </row>
    <row r="33" spans="1:16">
      <c r="A33" s="9"/>
      <c r="B33" s="157" t="str">
        <f t="shared" si="0"/>
        <v/>
      </c>
      <c r="C33" s="159"/>
      <c r="D33" s="159"/>
      <c r="E33" s="159"/>
      <c r="F33" s="158">
        <f t="shared" si="1"/>
        <v>0</v>
      </c>
      <c r="G33" s="127" t="s">
        <v>188</v>
      </c>
      <c r="H33" s="127" t="s">
        <v>188</v>
      </c>
      <c r="I33" s="127" t="s">
        <v>188</v>
      </c>
      <c r="J33" s="127" t="s">
        <v>188</v>
      </c>
      <c r="K33" s="127"/>
      <c r="L33" s="158">
        <f t="shared" si="2"/>
        <v>0</v>
      </c>
      <c r="M33" s="128"/>
      <c r="N33" s="9"/>
      <c r="O33" s="9"/>
      <c r="P33" s="9"/>
    </row>
    <row r="34" spans="1:16">
      <c r="A34" s="9"/>
      <c r="B34" s="157" t="str">
        <f t="shared" si="0"/>
        <v/>
      </c>
      <c r="C34" s="159"/>
      <c r="D34" s="159"/>
      <c r="E34" s="159"/>
      <c r="F34" s="158">
        <f t="shared" si="1"/>
        <v>0</v>
      </c>
      <c r="G34" s="127" t="s">
        <v>188</v>
      </c>
      <c r="H34" s="127" t="s">
        <v>188</v>
      </c>
      <c r="I34" s="127" t="s">
        <v>188</v>
      </c>
      <c r="J34" s="127" t="s">
        <v>188</v>
      </c>
      <c r="K34" s="127"/>
      <c r="L34" s="158">
        <f t="shared" si="2"/>
        <v>0</v>
      </c>
      <c r="M34" s="128"/>
      <c r="N34" s="9"/>
      <c r="O34" s="9"/>
      <c r="P34" s="9"/>
    </row>
    <row r="35" spans="1:16">
      <c r="A35" s="9"/>
      <c r="B35" s="157" t="str">
        <f t="shared" si="0"/>
        <v/>
      </c>
      <c r="C35" s="159"/>
      <c r="D35" s="159"/>
      <c r="E35" s="159"/>
      <c r="F35" s="158">
        <f t="shared" si="1"/>
        <v>0</v>
      </c>
      <c r="G35" s="127" t="s">
        <v>188</v>
      </c>
      <c r="H35" s="127" t="s">
        <v>188</v>
      </c>
      <c r="I35" s="127" t="s">
        <v>188</v>
      </c>
      <c r="J35" s="127" t="s">
        <v>188</v>
      </c>
      <c r="K35" s="127"/>
      <c r="L35" s="158">
        <f t="shared" si="2"/>
        <v>0</v>
      </c>
      <c r="M35" s="128"/>
      <c r="N35" s="9"/>
      <c r="O35" s="9"/>
      <c r="P35" s="9"/>
    </row>
    <row r="36" spans="1:16">
      <c r="A36" s="9"/>
      <c r="B36" s="157" t="str">
        <f t="shared" si="0"/>
        <v/>
      </c>
      <c r="C36" s="159"/>
      <c r="D36" s="159"/>
      <c r="E36" s="159"/>
      <c r="F36" s="158">
        <f t="shared" si="1"/>
        <v>0</v>
      </c>
      <c r="G36" s="127" t="s">
        <v>188</v>
      </c>
      <c r="H36" s="127" t="s">
        <v>188</v>
      </c>
      <c r="I36" s="127" t="s">
        <v>188</v>
      </c>
      <c r="J36" s="127" t="s">
        <v>188</v>
      </c>
      <c r="K36" s="127"/>
      <c r="L36" s="158">
        <f t="shared" si="2"/>
        <v>0</v>
      </c>
      <c r="M36" s="128"/>
      <c r="N36" s="9"/>
      <c r="O36" s="9"/>
      <c r="P36" s="9"/>
    </row>
    <row r="37" spans="1:16">
      <c r="A37" s="9"/>
      <c r="B37" s="157" t="str">
        <f t="shared" si="0"/>
        <v/>
      </c>
      <c r="C37" s="159"/>
      <c r="D37" s="159"/>
      <c r="E37" s="159"/>
      <c r="F37" s="158">
        <f t="shared" si="1"/>
        <v>0</v>
      </c>
      <c r="G37" s="127" t="s">
        <v>188</v>
      </c>
      <c r="H37" s="127" t="s">
        <v>188</v>
      </c>
      <c r="I37" s="127" t="s">
        <v>188</v>
      </c>
      <c r="J37" s="127" t="s">
        <v>188</v>
      </c>
      <c r="K37" s="127"/>
      <c r="L37" s="158">
        <f t="shared" si="2"/>
        <v>0</v>
      </c>
      <c r="M37" s="128"/>
      <c r="N37" s="9"/>
      <c r="O37" s="9"/>
      <c r="P37" s="9"/>
    </row>
    <row r="38" spans="1:16">
      <c r="A38" s="9"/>
      <c r="B38" s="157" t="str">
        <f t="shared" si="0"/>
        <v/>
      </c>
      <c r="C38" s="159"/>
      <c r="D38" s="159"/>
      <c r="E38" s="159"/>
      <c r="F38" s="158">
        <f t="shared" si="1"/>
        <v>0</v>
      </c>
      <c r="G38" s="127" t="s">
        <v>188</v>
      </c>
      <c r="H38" s="127" t="s">
        <v>188</v>
      </c>
      <c r="I38" s="127" t="s">
        <v>188</v>
      </c>
      <c r="J38" s="127" t="s">
        <v>188</v>
      </c>
      <c r="K38" s="127"/>
      <c r="L38" s="158">
        <f t="shared" si="2"/>
        <v>0</v>
      </c>
      <c r="M38" s="128"/>
      <c r="N38" s="9"/>
      <c r="O38" s="9"/>
      <c r="P38" s="9"/>
    </row>
    <row r="39" spans="1:16">
      <c r="A39" s="9"/>
      <c r="B39" s="157" t="str">
        <f t="shared" si="0"/>
        <v/>
      </c>
      <c r="C39" s="159"/>
      <c r="D39" s="159"/>
      <c r="E39" s="159"/>
      <c r="F39" s="158">
        <f t="shared" si="1"/>
        <v>0</v>
      </c>
      <c r="G39" s="127" t="s">
        <v>188</v>
      </c>
      <c r="H39" s="127" t="s">
        <v>188</v>
      </c>
      <c r="I39" s="127" t="s">
        <v>188</v>
      </c>
      <c r="J39" s="127" t="s">
        <v>188</v>
      </c>
      <c r="K39" s="127"/>
      <c r="L39" s="158">
        <f t="shared" si="2"/>
        <v>0</v>
      </c>
      <c r="M39" s="128"/>
      <c r="N39" s="9"/>
      <c r="O39" s="9"/>
      <c r="P39" s="9"/>
    </row>
    <row r="40" spans="1:16">
      <c r="A40" s="9"/>
      <c r="B40" s="157" t="str">
        <f t="shared" si="0"/>
        <v/>
      </c>
      <c r="C40" s="159"/>
      <c r="D40" s="159"/>
      <c r="E40" s="159"/>
      <c r="F40" s="158">
        <f t="shared" si="1"/>
        <v>0</v>
      </c>
      <c r="G40" s="127" t="s">
        <v>188</v>
      </c>
      <c r="H40" s="127" t="s">
        <v>188</v>
      </c>
      <c r="I40" s="127" t="s">
        <v>188</v>
      </c>
      <c r="J40" s="127" t="s">
        <v>188</v>
      </c>
      <c r="K40" s="127"/>
      <c r="L40" s="158">
        <f t="shared" si="2"/>
        <v>0</v>
      </c>
      <c r="M40" s="128"/>
      <c r="N40" s="9"/>
      <c r="O40" s="9"/>
      <c r="P40" s="9"/>
    </row>
    <row r="41" spans="1:16">
      <c r="A41" s="9"/>
      <c r="B41" s="157" t="str">
        <f t="shared" si="0"/>
        <v/>
      </c>
      <c r="C41" s="159"/>
      <c r="D41" s="159"/>
      <c r="E41" s="159"/>
      <c r="F41" s="158">
        <f t="shared" si="1"/>
        <v>0</v>
      </c>
      <c r="G41" s="127" t="s">
        <v>188</v>
      </c>
      <c r="H41" s="127" t="s">
        <v>188</v>
      </c>
      <c r="I41" s="127" t="s">
        <v>188</v>
      </c>
      <c r="J41" s="127" t="s">
        <v>188</v>
      </c>
      <c r="K41" s="127"/>
      <c r="L41" s="158">
        <f t="shared" si="2"/>
        <v>0</v>
      </c>
      <c r="M41" s="128"/>
      <c r="N41" s="9"/>
      <c r="O41" s="9"/>
      <c r="P41" s="9"/>
    </row>
    <row r="42" spans="1:16">
      <c r="A42" s="9"/>
      <c r="B42" s="157" t="str">
        <f t="shared" si="0"/>
        <v/>
      </c>
      <c r="C42" s="159"/>
      <c r="D42" s="159"/>
      <c r="E42" s="159"/>
      <c r="F42" s="158">
        <f t="shared" si="1"/>
        <v>0</v>
      </c>
      <c r="G42" s="127" t="s">
        <v>188</v>
      </c>
      <c r="H42" s="127" t="s">
        <v>188</v>
      </c>
      <c r="I42" s="127" t="s">
        <v>188</v>
      </c>
      <c r="J42" s="127" t="s">
        <v>188</v>
      </c>
      <c r="K42" s="127"/>
      <c r="L42" s="158">
        <f t="shared" si="2"/>
        <v>0</v>
      </c>
      <c r="M42" s="128"/>
      <c r="N42" s="9"/>
      <c r="O42" s="9"/>
      <c r="P42" s="9"/>
    </row>
    <row r="43" spans="1:16">
      <c r="A43" s="9"/>
      <c r="B43" s="157" t="str">
        <f t="shared" si="0"/>
        <v/>
      </c>
      <c r="C43" s="159"/>
      <c r="D43" s="159"/>
      <c r="E43" s="159"/>
      <c r="F43" s="158">
        <f t="shared" si="1"/>
        <v>0</v>
      </c>
      <c r="G43" s="127" t="s">
        <v>188</v>
      </c>
      <c r="H43" s="127" t="s">
        <v>188</v>
      </c>
      <c r="I43" s="127" t="s">
        <v>188</v>
      </c>
      <c r="J43" s="127" t="s">
        <v>188</v>
      </c>
      <c r="K43" s="127"/>
      <c r="L43" s="158">
        <f t="shared" si="2"/>
        <v>0</v>
      </c>
      <c r="M43" s="128"/>
      <c r="N43" s="9"/>
      <c r="O43" s="9"/>
      <c r="P43" s="9"/>
    </row>
    <row r="44" spans="1:16">
      <c r="A44" s="9"/>
      <c r="B44" s="157" t="str">
        <f t="shared" si="0"/>
        <v/>
      </c>
      <c r="C44" s="159"/>
      <c r="D44" s="159"/>
      <c r="E44" s="159"/>
      <c r="F44" s="158">
        <f t="shared" si="1"/>
        <v>0</v>
      </c>
      <c r="G44" s="127" t="s">
        <v>188</v>
      </c>
      <c r="H44" s="127" t="s">
        <v>188</v>
      </c>
      <c r="I44" s="127" t="s">
        <v>188</v>
      </c>
      <c r="J44" s="127" t="s">
        <v>188</v>
      </c>
      <c r="K44" s="127"/>
      <c r="L44" s="158">
        <f t="shared" si="2"/>
        <v>0</v>
      </c>
      <c r="M44" s="128"/>
      <c r="N44" s="9"/>
      <c r="O44" s="9"/>
      <c r="P44" s="9"/>
    </row>
    <row r="45" spans="1:16">
      <c r="A45" s="9"/>
      <c r="B45" s="157" t="str">
        <f t="shared" si="0"/>
        <v/>
      </c>
      <c r="C45" s="159"/>
      <c r="D45" s="159"/>
      <c r="E45" s="159"/>
      <c r="F45" s="158">
        <f t="shared" si="1"/>
        <v>0</v>
      </c>
      <c r="G45" s="127" t="s">
        <v>188</v>
      </c>
      <c r="H45" s="127" t="s">
        <v>188</v>
      </c>
      <c r="I45" s="127" t="s">
        <v>188</v>
      </c>
      <c r="J45" s="127" t="s">
        <v>188</v>
      </c>
      <c r="K45" s="127"/>
      <c r="L45" s="158">
        <f t="shared" si="2"/>
        <v>0</v>
      </c>
      <c r="M45" s="128"/>
      <c r="N45" s="9"/>
      <c r="O45" s="9"/>
      <c r="P45" s="9"/>
    </row>
    <row r="46" spans="1:16">
      <c r="A46" s="9"/>
      <c r="B46" s="157" t="str">
        <f t="shared" si="0"/>
        <v/>
      </c>
      <c r="C46" s="159"/>
      <c r="D46" s="159"/>
      <c r="E46" s="159"/>
      <c r="F46" s="158">
        <f t="shared" si="1"/>
        <v>0</v>
      </c>
      <c r="G46" s="127" t="s">
        <v>188</v>
      </c>
      <c r="H46" s="127" t="s">
        <v>188</v>
      </c>
      <c r="I46" s="127" t="s">
        <v>188</v>
      </c>
      <c r="J46" s="127" t="s">
        <v>188</v>
      </c>
      <c r="K46" s="127"/>
      <c r="L46" s="158">
        <f t="shared" si="2"/>
        <v>0</v>
      </c>
      <c r="M46" s="128"/>
      <c r="N46" s="9"/>
      <c r="O46" s="9"/>
      <c r="P46" s="9"/>
    </row>
    <row r="47" spans="1:16">
      <c r="A47" s="9"/>
      <c r="B47" s="157" t="str">
        <f t="shared" si="0"/>
        <v/>
      </c>
      <c r="C47" s="159"/>
      <c r="D47" s="159"/>
      <c r="E47" s="159"/>
      <c r="F47" s="158">
        <f t="shared" si="1"/>
        <v>0</v>
      </c>
      <c r="G47" s="127" t="s">
        <v>188</v>
      </c>
      <c r="H47" s="127" t="s">
        <v>188</v>
      </c>
      <c r="I47" s="127" t="s">
        <v>188</v>
      </c>
      <c r="J47" s="127" t="s">
        <v>188</v>
      </c>
      <c r="K47" s="127"/>
      <c r="L47" s="158">
        <f t="shared" si="2"/>
        <v>0</v>
      </c>
      <c r="M47" s="128"/>
      <c r="N47" s="9"/>
      <c r="O47" s="9"/>
      <c r="P47" s="9"/>
    </row>
    <row r="48" spans="1:16">
      <c r="A48" s="9"/>
      <c r="B48" s="157" t="str">
        <f t="shared" si="0"/>
        <v/>
      </c>
      <c r="C48" s="159"/>
      <c r="D48" s="159"/>
      <c r="E48" s="159"/>
      <c r="F48" s="158">
        <f t="shared" si="1"/>
        <v>0</v>
      </c>
      <c r="G48" s="127" t="s">
        <v>188</v>
      </c>
      <c r="H48" s="127" t="s">
        <v>188</v>
      </c>
      <c r="I48" s="127" t="s">
        <v>188</v>
      </c>
      <c r="J48" s="127" t="s">
        <v>188</v>
      </c>
      <c r="K48" s="127"/>
      <c r="L48" s="158">
        <f t="shared" si="2"/>
        <v>0</v>
      </c>
      <c r="M48" s="128"/>
      <c r="N48" s="9"/>
      <c r="O48" s="9"/>
      <c r="P48" s="9"/>
    </row>
    <row r="49" spans="1:16">
      <c r="A49" s="9"/>
      <c r="B49" s="157" t="str">
        <f t="shared" si="0"/>
        <v/>
      </c>
      <c r="C49" s="159"/>
      <c r="D49" s="159"/>
      <c r="E49" s="159"/>
      <c r="F49" s="158">
        <f t="shared" si="1"/>
        <v>0</v>
      </c>
      <c r="G49" s="127" t="s">
        <v>188</v>
      </c>
      <c r="H49" s="127" t="s">
        <v>188</v>
      </c>
      <c r="I49" s="127" t="s">
        <v>188</v>
      </c>
      <c r="J49" s="127" t="s">
        <v>188</v>
      </c>
      <c r="K49" s="127"/>
      <c r="L49" s="158">
        <f t="shared" si="2"/>
        <v>0</v>
      </c>
      <c r="M49" s="128"/>
      <c r="N49" s="9"/>
      <c r="O49" s="9"/>
      <c r="P49" s="9"/>
    </row>
    <row r="50" spans="1:16">
      <c r="A50" s="9"/>
      <c r="B50" s="157" t="str">
        <f t="shared" si="0"/>
        <v/>
      </c>
      <c r="C50" s="159"/>
      <c r="D50" s="159"/>
      <c r="E50" s="159"/>
      <c r="F50" s="158">
        <f t="shared" si="1"/>
        <v>0</v>
      </c>
      <c r="G50" s="127" t="s">
        <v>188</v>
      </c>
      <c r="H50" s="127" t="s">
        <v>188</v>
      </c>
      <c r="I50" s="127" t="s">
        <v>188</v>
      </c>
      <c r="J50" s="127" t="s">
        <v>188</v>
      </c>
      <c r="K50" s="127"/>
      <c r="L50" s="158">
        <f t="shared" si="2"/>
        <v>0</v>
      </c>
      <c r="M50" s="128"/>
      <c r="N50" s="9"/>
      <c r="O50" s="9"/>
      <c r="P50" s="9"/>
    </row>
    <row r="51" spans="1:16">
      <c r="A51" s="9"/>
      <c r="B51" s="157" t="str">
        <f t="shared" si="0"/>
        <v/>
      </c>
      <c r="C51" s="159"/>
      <c r="D51" s="159"/>
      <c r="E51" s="159"/>
      <c r="F51" s="158">
        <f t="shared" si="1"/>
        <v>0</v>
      </c>
      <c r="G51" s="127" t="s">
        <v>188</v>
      </c>
      <c r="H51" s="127" t="s">
        <v>188</v>
      </c>
      <c r="I51" s="127" t="s">
        <v>188</v>
      </c>
      <c r="J51" s="127" t="s">
        <v>188</v>
      </c>
      <c r="K51" s="127"/>
      <c r="L51" s="158">
        <f t="shared" si="2"/>
        <v>0</v>
      </c>
      <c r="M51" s="128"/>
      <c r="N51" s="9"/>
      <c r="O51" s="9"/>
      <c r="P51" s="9"/>
    </row>
    <row r="52" spans="1:16">
      <c r="A52" s="9"/>
      <c r="B52" s="157" t="str">
        <f t="shared" si="0"/>
        <v/>
      </c>
      <c r="C52" s="159"/>
      <c r="D52" s="159"/>
      <c r="E52" s="159"/>
      <c r="F52" s="158">
        <f t="shared" si="1"/>
        <v>0</v>
      </c>
      <c r="G52" s="127" t="s">
        <v>188</v>
      </c>
      <c r="H52" s="127" t="s">
        <v>188</v>
      </c>
      <c r="I52" s="127" t="s">
        <v>188</v>
      </c>
      <c r="J52" s="127" t="s">
        <v>188</v>
      </c>
      <c r="K52" s="127"/>
      <c r="L52" s="158">
        <f t="shared" si="2"/>
        <v>0</v>
      </c>
      <c r="M52" s="128"/>
      <c r="N52" s="9"/>
      <c r="O52" s="9"/>
      <c r="P52" s="9"/>
    </row>
    <row r="53" spans="1:16">
      <c r="A53" s="9"/>
      <c r="B53" s="157" t="str">
        <f t="shared" si="0"/>
        <v/>
      </c>
      <c r="C53" s="159"/>
      <c r="D53" s="159"/>
      <c r="E53" s="159"/>
      <c r="F53" s="158">
        <f t="shared" si="1"/>
        <v>0</v>
      </c>
      <c r="G53" s="127" t="s">
        <v>188</v>
      </c>
      <c r="H53" s="127" t="s">
        <v>188</v>
      </c>
      <c r="I53" s="127" t="s">
        <v>188</v>
      </c>
      <c r="J53" s="127" t="s">
        <v>188</v>
      </c>
      <c r="K53" s="127"/>
      <c r="L53" s="158">
        <f t="shared" si="2"/>
        <v>0</v>
      </c>
      <c r="M53" s="128"/>
      <c r="N53" s="9"/>
      <c r="O53" s="9"/>
      <c r="P53" s="9"/>
    </row>
    <row r="54" spans="1:16">
      <c r="A54" s="9"/>
      <c r="B54" s="157" t="str">
        <f t="shared" si="0"/>
        <v/>
      </c>
      <c r="C54" s="159"/>
      <c r="D54" s="159"/>
      <c r="E54" s="159"/>
      <c r="F54" s="158">
        <f t="shared" si="1"/>
        <v>0</v>
      </c>
      <c r="G54" s="127" t="s">
        <v>188</v>
      </c>
      <c r="H54" s="127" t="s">
        <v>188</v>
      </c>
      <c r="I54" s="127" t="s">
        <v>188</v>
      </c>
      <c r="J54" s="127" t="s">
        <v>188</v>
      </c>
      <c r="K54" s="127"/>
      <c r="L54" s="158">
        <f t="shared" si="2"/>
        <v>0</v>
      </c>
      <c r="M54" s="128"/>
      <c r="N54" s="9"/>
      <c r="O54" s="9"/>
      <c r="P54" s="9"/>
    </row>
    <row r="55" spans="1:16">
      <c r="A55" s="9"/>
      <c r="B55" s="157" t="str">
        <f t="shared" si="0"/>
        <v/>
      </c>
      <c r="C55" s="159"/>
      <c r="D55" s="159"/>
      <c r="E55" s="159"/>
      <c r="F55" s="158">
        <f t="shared" si="1"/>
        <v>0</v>
      </c>
      <c r="G55" s="127" t="s">
        <v>188</v>
      </c>
      <c r="H55" s="127" t="s">
        <v>188</v>
      </c>
      <c r="I55" s="127" t="s">
        <v>188</v>
      </c>
      <c r="J55" s="127" t="s">
        <v>188</v>
      </c>
      <c r="K55" s="127"/>
      <c r="L55" s="158">
        <f t="shared" si="2"/>
        <v>0</v>
      </c>
      <c r="M55" s="128"/>
      <c r="N55" s="9"/>
      <c r="O55" s="9"/>
      <c r="P55" s="9"/>
    </row>
    <row r="56" spans="1:16">
      <c r="A56" s="9"/>
      <c r="B56" s="129"/>
      <c r="C56" s="130"/>
      <c r="D56" s="130"/>
      <c r="E56" s="130"/>
      <c r="F56" s="130"/>
      <c r="G56" s="130"/>
      <c r="H56" s="130"/>
      <c r="I56" s="130"/>
      <c r="J56" s="130"/>
      <c r="K56" s="130"/>
      <c r="L56" s="130"/>
      <c r="M56" s="131"/>
      <c r="N56" s="9"/>
      <c r="O56" s="9"/>
      <c r="P56" s="9"/>
    </row>
    <row r="57" spans="1:16">
      <c r="A57" s="9"/>
      <c r="B57" s="9"/>
      <c r="C57" s="9"/>
      <c r="D57" s="9"/>
      <c r="E57" s="9"/>
      <c r="F57" s="9"/>
      <c r="G57" s="9"/>
      <c r="H57" s="9"/>
      <c r="I57" s="9"/>
      <c r="J57" s="9"/>
      <c r="K57" s="9"/>
      <c r="L57" s="9"/>
      <c r="M57" s="9"/>
      <c r="N57" s="9"/>
      <c r="O57" s="9"/>
      <c r="P57" s="9"/>
    </row>
    <row r="58" spans="1:16">
      <c r="A58" s="9"/>
      <c r="B58" s="9"/>
      <c r="C58" s="9"/>
      <c r="D58" s="9"/>
      <c r="E58" s="9"/>
      <c r="F58" s="9"/>
      <c r="G58" s="9"/>
      <c r="H58" s="9"/>
      <c r="I58" s="9"/>
      <c r="J58" s="9"/>
      <c r="K58" s="9"/>
      <c r="L58" s="9"/>
      <c r="M58" s="9"/>
      <c r="N58" s="9"/>
      <c r="O58" s="9"/>
      <c r="P58" s="9"/>
    </row>
    <row r="59" spans="1:16">
      <c r="A59" s="9"/>
      <c r="B59" s="9"/>
      <c r="C59" s="9"/>
      <c r="D59" s="9"/>
      <c r="E59" s="9"/>
      <c r="F59" s="9"/>
      <c r="G59" s="9"/>
      <c r="H59" s="9"/>
      <c r="I59" s="9"/>
      <c r="J59" s="9"/>
      <c r="K59" s="9"/>
      <c r="L59" s="9"/>
      <c r="M59" s="9"/>
      <c r="N59" s="9"/>
      <c r="O59" s="9"/>
      <c r="P59" s="9"/>
    </row>
    <row r="60" spans="1:16">
      <c r="A60" s="9"/>
      <c r="B60" s="9"/>
      <c r="C60" s="9"/>
      <c r="D60" s="9"/>
      <c r="E60" s="9"/>
      <c r="F60" s="9"/>
      <c r="G60" s="9"/>
      <c r="H60" s="9"/>
      <c r="I60" s="9"/>
      <c r="J60" s="9"/>
      <c r="K60" s="9"/>
      <c r="L60" s="9"/>
      <c r="M60" s="9"/>
      <c r="N60" s="9"/>
      <c r="O60" s="9"/>
    </row>
    <row r="61" spans="1:16">
      <c r="A61" s="9"/>
      <c r="B61" s="9"/>
      <c r="C61" s="9"/>
      <c r="D61" s="9"/>
      <c r="E61" s="9"/>
      <c r="F61" s="9"/>
      <c r="G61" s="9"/>
      <c r="H61" s="9"/>
      <c r="I61" s="9"/>
      <c r="J61" s="9"/>
      <c r="K61" s="9"/>
      <c r="L61" s="9"/>
      <c r="M61" s="9"/>
      <c r="N61" s="9"/>
      <c r="O61" s="9"/>
    </row>
    <row r="62" spans="1:16">
      <c r="A62" s="9"/>
      <c r="B62" s="9"/>
      <c r="C62" s="9"/>
      <c r="D62" s="9"/>
      <c r="E62" s="9"/>
      <c r="F62" s="9"/>
      <c r="G62" s="9"/>
      <c r="H62" s="9"/>
      <c r="I62" s="9"/>
      <c r="J62" s="9"/>
      <c r="K62" s="9"/>
      <c r="L62" s="9"/>
      <c r="M62" s="9"/>
      <c r="N62" s="9"/>
      <c r="O62" s="9"/>
    </row>
    <row r="63" spans="1:16">
      <c r="A63" s="9"/>
      <c r="B63" s="9"/>
      <c r="C63" s="9"/>
      <c r="D63" s="9"/>
      <c r="E63" s="9"/>
      <c r="F63" s="9"/>
      <c r="G63" s="9"/>
      <c r="H63" s="9"/>
      <c r="I63" s="9"/>
      <c r="J63" s="9"/>
      <c r="K63" s="9"/>
      <c r="L63" s="9"/>
      <c r="M63" s="9"/>
      <c r="N63" s="9"/>
      <c r="O63" s="9"/>
    </row>
    <row r="64" spans="1:16">
      <c r="A64" s="9"/>
      <c r="B64" s="9"/>
      <c r="C64" s="9"/>
      <c r="D64" s="9"/>
      <c r="E64" s="9"/>
      <c r="F64" s="9"/>
      <c r="G64" s="9"/>
      <c r="H64" s="9"/>
      <c r="I64" s="9"/>
      <c r="J64" s="9"/>
      <c r="K64" s="9"/>
      <c r="L64" s="9"/>
      <c r="M64" s="9"/>
      <c r="N64" s="9"/>
      <c r="O64" s="9"/>
    </row>
    <row r="65" spans="1:15">
      <c r="A65" s="9"/>
      <c r="B65" s="9"/>
      <c r="C65" s="9"/>
      <c r="D65" s="9"/>
      <c r="E65" s="9"/>
      <c r="F65" s="9"/>
      <c r="G65" s="9"/>
      <c r="H65" s="9"/>
      <c r="I65" s="9"/>
      <c r="J65" s="9"/>
      <c r="K65" s="9"/>
      <c r="L65" s="9"/>
      <c r="M65" s="9"/>
      <c r="N65" s="9"/>
      <c r="O65" s="9"/>
    </row>
    <row r="66" spans="1:15">
      <c r="A66" s="9"/>
      <c r="B66" s="9"/>
      <c r="C66" s="9"/>
      <c r="D66" s="9"/>
      <c r="E66" s="9"/>
      <c r="F66" s="9"/>
      <c r="G66" s="9"/>
      <c r="H66" s="9"/>
      <c r="I66" s="9"/>
      <c r="J66" s="9"/>
      <c r="K66" s="9"/>
      <c r="L66" s="9"/>
      <c r="M66" s="9"/>
      <c r="N66" s="9"/>
      <c r="O66" s="9"/>
    </row>
    <row r="67" spans="1:15">
      <c r="A67" s="9"/>
      <c r="B67" s="9"/>
      <c r="C67" s="9"/>
      <c r="D67" s="9"/>
      <c r="E67" s="9"/>
      <c r="F67" s="9"/>
      <c r="G67" s="9"/>
      <c r="H67" s="9"/>
      <c r="I67" s="9"/>
      <c r="J67" s="9"/>
      <c r="K67" s="9"/>
      <c r="L67" s="9"/>
      <c r="M67" s="9"/>
      <c r="N67" s="9"/>
      <c r="O67" s="9"/>
    </row>
    <row r="68" spans="1:15">
      <c r="A68" s="9"/>
      <c r="B68" s="9"/>
      <c r="C68" s="9"/>
      <c r="D68" s="9"/>
      <c r="E68" s="9"/>
      <c r="F68" s="9"/>
      <c r="G68" s="9"/>
      <c r="H68" s="9"/>
      <c r="I68" s="9"/>
      <c r="J68" s="9"/>
      <c r="K68" s="9"/>
      <c r="L68" s="9"/>
      <c r="M68" s="9"/>
      <c r="N68" s="9"/>
      <c r="O68" s="9"/>
    </row>
    <row r="69" spans="1:15">
      <c r="A69" s="9"/>
      <c r="B69" s="9"/>
      <c r="C69" s="9"/>
      <c r="D69" s="9"/>
      <c r="E69" s="9"/>
      <c r="F69" s="9"/>
      <c r="G69" s="9"/>
      <c r="H69" s="9"/>
      <c r="I69" s="9"/>
      <c r="J69" s="9"/>
      <c r="K69" s="9"/>
      <c r="L69" s="9"/>
      <c r="M69" s="9"/>
      <c r="N69" s="9"/>
      <c r="O69" s="9"/>
    </row>
    <row r="70" spans="1:15">
      <c r="A70" s="9"/>
      <c r="B70" s="9"/>
      <c r="C70" s="9"/>
      <c r="D70" s="9"/>
      <c r="E70" s="9"/>
      <c r="F70" s="9"/>
      <c r="G70" s="9"/>
      <c r="H70" s="9"/>
      <c r="I70" s="9"/>
      <c r="J70" s="9"/>
      <c r="K70" s="9"/>
      <c r="L70" s="9"/>
      <c r="M70" s="9"/>
      <c r="N70" s="9"/>
      <c r="O70" s="9"/>
    </row>
    <row r="71" spans="1:15">
      <c r="A71" s="9"/>
      <c r="B71" s="9"/>
      <c r="C71" s="9"/>
      <c r="D71" s="9"/>
      <c r="E71" s="9"/>
      <c r="F71" s="9"/>
      <c r="G71" s="9"/>
      <c r="H71" s="9"/>
      <c r="I71" s="9"/>
      <c r="J71" s="9"/>
      <c r="K71" s="9"/>
      <c r="L71" s="9"/>
      <c r="M71" s="9"/>
      <c r="N71" s="9"/>
      <c r="O71" s="9"/>
    </row>
    <row r="72" spans="1:15">
      <c r="A72" s="9"/>
      <c r="B72" s="9"/>
      <c r="C72" s="9"/>
      <c r="D72" s="9"/>
      <c r="E72" s="9"/>
      <c r="F72" s="9"/>
      <c r="G72" s="9"/>
      <c r="H72" s="9"/>
      <c r="I72" s="9"/>
      <c r="J72" s="9"/>
      <c r="K72" s="9"/>
      <c r="L72" s="9"/>
      <c r="M72" s="9"/>
      <c r="N72" s="9"/>
      <c r="O72" s="9"/>
    </row>
    <row r="73" spans="1:15">
      <c r="A73" s="9"/>
      <c r="B73" s="9"/>
      <c r="C73" s="9"/>
      <c r="D73" s="9"/>
      <c r="E73" s="9"/>
      <c r="F73" s="9"/>
      <c r="G73" s="9"/>
      <c r="H73" s="9"/>
      <c r="I73" s="9"/>
      <c r="J73" s="9"/>
      <c r="K73" s="9"/>
      <c r="L73" s="9"/>
      <c r="M73" s="9"/>
      <c r="N73" s="9"/>
      <c r="O73" s="9"/>
    </row>
    <row r="74" spans="1:15">
      <c r="A74" s="9"/>
      <c r="B74" s="9"/>
      <c r="C74" s="9"/>
      <c r="D74" s="9"/>
      <c r="E74" s="9"/>
      <c r="F74" s="9"/>
      <c r="G74" s="9"/>
      <c r="H74" s="9"/>
      <c r="I74" s="9"/>
      <c r="J74" s="9"/>
      <c r="K74" s="9"/>
      <c r="L74" s="9"/>
      <c r="M74" s="9"/>
      <c r="N74" s="9"/>
      <c r="O74" s="9"/>
    </row>
    <row r="75" spans="1:15">
      <c r="A75" s="9"/>
      <c r="B75" s="9"/>
      <c r="C75" s="9"/>
      <c r="D75" s="9"/>
      <c r="E75" s="9"/>
      <c r="F75" s="9"/>
      <c r="G75" s="9"/>
      <c r="H75" s="9"/>
      <c r="I75" s="9"/>
      <c r="J75" s="9"/>
      <c r="K75" s="9"/>
      <c r="L75" s="9"/>
      <c r="M75" s="9"/>
      <c r="N75" s="9"/>
      <c r="O75" s="9"/>
    </row>
    <row r="76" spans="1:15">
      <c r="A76" s="9"/>
      <c r="B76" s="9"/>
      <c r="C76" s="9"/>
      <c r="D76" s="9"/>
      <c r="E76" s="9"/>
      <c r="F76" s="9"/>
      <c r="G76" s="9"/>
      <c r="H76" s="9"/>
      <c r="I76" s="9"/>
      <c r="J76" s="9"/>
      <c r="K76" s="9"/>
      <c r="L76" s="9"/>
      <c r="M76" s="9"/>
      <c r="N76" s="9"/>
      <c r="O76" s="9"/>
    </row>
    <row r="77" spans="1:15">
      <c r="A77" s="9"/>
      <c r="B77" s="9"/>
      <c r="C77" s="9"/>
      <c r="D77" s="9"/>
      <c r="E77" s="9"/>
      <c r="F77" s="9"/>
      <c r="G77" s="9"/>
      <c r="H77" s="9"/>
      <c r="I77" s="9"/>
      <c r="J77" s="9"/>
      <c r="K77" s="9"/>
      <c r="L77" s="9"/>
      <c r="M77" s="9"/>
      <c r="N77" s="9"/>
      <c r="O77" s="9"/>
    </row>
    <row r="78" spans="1:15">
      <c r="A78" s="9"/>
      <c r="B78" s="9"/>
      <c r="C78" s="9"/>
      <c r="D78" s="9"/>
      <c r="E78" s="9"/>
      <c r="F78" s="9"/>
      <c r="G78" s="9"/>
      <c r="H78" s="9"/>
      <c r="I78" s="9"/>
      <c r="J78" s="9"/>
      <c r="K78" s="9"/>
      <c r="L78" s="9"/>
      <c r="M78" s="9"/>
      <c r="N78" s="9"/>
      <c r="O78" s="9"/>
    </row>
    <row r="79" spans="1:15">
      <c r="A79" s="9"/>
      <c r="B79" s="9"/>
      <c r="C79" s="9"/>
      <c r="D79" s="9"/>
      <c r="E79" s="9"/>
      <c r="F79" s="9"/>
      <c r="G79" s="9"/>
      <c r="H79" s="9"/>
      <c r="I79" s="9"/>
      <c r="J79" s="9"/>
      <c r="K79" s="9"/>
      <c r="L79" s="9"/>
      <c r="M79" s="9"/>
      <c r="N79" s="9"/>
      <c r="O79" s="9"/>
    </row>
    <row r="80" spans="1:15">
      <c r="A80" s="9"/>
      <c r="B80" s="9"/>
      <c r="C80" s="9"/>
      <c r="D80" s="9"/>
      <c r="E80" s="9"/>
      <c r="F80" s="9"/>
      <c r="G80" s="9"/>
      <c r="H80" s="9"/>
      <c r="I80" s="9"/>
      <c r="J80" s="9"/>
      <c r="K80" s="9"/>
      <c r="L80" s="9"/>
      <c r="M80" s="9"/>
      <c r="N80" s="9"/>
      <c r="O80" s="9"/>
    </row>
    <row r="81" spans="1:15">
      <c r="A81" s="9"/>
      <c r="B81" s="9"/>
      <c r="C81" s="9"/>
      <c r="D81" s="9"/>
      <c r="E81" s="9"/>
      <c r="F81" s="9"/>
      <c r="G81" s="9"/>
      <c r="H81" s="9"/>
      <c r="I81" s="9"/>
      <c r="J81" s="9"/>
      <c r="K81" s="9"/>
      <c r="L81" s="9"/>
      <c r="M81" s="9"/>
      <c r="N81" s="9"/>
      <c r="O81" s="9"/>
    </row>
    <row r="82" spans="1:15">
      <c r="A82" s="9"/>
      <c r="B82" s="9"/>
      <c r="C82" s="9"/>
      <c r="D82" s="9"/>
      <c r="E82" s="9"/>
      <c r="F82" s="9"/>
      <c r="G82" s="9"/>
      <c r="H82" s="9"/>
      <c r="I82" s="9"/>
      <c r="J82" s="9"/>
      <c r="K82" s="9"/>
      <c r="L82" s="9"/>
      <c r="M82" s="9"/>
      <c r="N82" s="9"/>
      <c r="O82" s="9"/>
    </row>
    <row r="83" spans="1:15">
      <c r="A83" s="9"/>
      <c r="B83" s="9"/>
      <c r="C83" s="9"/>
      <c r="D83" s="9"/>
      <c r="E83" s="9"/>
      <c r="F83" s="9"/>
      <c r="G83" s="9"/>
      <c r="H83" s="9"/>
      <c r="I83" s="9"/>
      <c r="J83" s="9"/>
      <c r="K83" s="9"/>
      <c r="L83" s="9"/>
      <c r="M83" s="9"/>
      <c r="N83" s="9"/>
      <c r="O83" s="9"/>
    </row>
    <row r="84" spans="1:15">
      <c r="A84" s="9"/>
      <c r="B84" s="9"/>
      <c r="C84" s="9"/>
      <c r="D84" s="9"/>
      <c r="E84" s="9"/>
      <c r="F84" s="9"/>
      <c r="G84" s="9"/>
      <c r="H84" s="9"/>
      <c r="I84" s="9"/>
      <c r="J84" s="9"/>
      <c r="K84" s="9"/>
      <c r="L84" s="9"/>
      <c r="M84" s="9"/>
      <c r="N84" s="9"/>
      <c r="O84" s="9"/>
    </row>
    <row r="85" spans="1:15">
      <c r="A85" s="9"/>
      <c r="B85" s="9"/>
      <c r="C85" s="9"/>
      <c r="D85" s="9"/>
      <c r="E85" s="9"/>
      <c r="F85" s="9"/>
      <c r="G85" s="9"/>
      <c r="H85" s="9"/>
      <c r="I85" s="9"/>
      <c r="J85" s="9"/>
      <c r="K85" s="9"/>
      <c r="L85" s="9"/>
      <c r="M85" s="9"/>
      <c r="N85" s="9"/>
      <c r="O85" s="9"/>
    </row>
    <row r="86" spans="1:15">
      <c r="A86" s="9"/>
      <c r="B86" s="9"/>
      <c r="C86" s="9"/>
      <c r="D86" s="9"/>
      <c r="E86" s="9"/>
      <c r="F86" s="9"/>
      <c r="G86" s="9"/>
      <c r="H86" s="9"/>
      <c r="I86" s="9"/>
      <c r="J86" s="9"/>
      <c r="K86" s="9"/>
      <c r="L86" s="9"/>
      <c r="M86" s="9"/>
      <c r="N86" s="9"/>
      <c r="O86" s="9"/>
    </row>
    <row r="87" spans="1:15">
      <c r="A87" s="9"/>
      <c r="B87" s="9"/>
      <c r="C87" s="9"/>
      <c r="D87" s="9"/>
      <c r="E87" s="9"/>
      <c r="F87" s="9"/>
      <c r="G87" s="9"/>
      <c r="H87" s="9"/>
      <c r="I87" s="9"/>
      <c r="J87" s="9"/>
      <c r="K87" s="9"/>
      <c r="L87" s="9"/>
      <c r="M87" s="9"/>
      <c r="N87" s="9"/>
      <c r="O87" s="9"/>
    </row>
    <row r="88" spans="1:15">
      <c r="A88" s="9"/>
      <c r="B88" s="9"/>
      <c r="C88" s="9"/>
      <c r="D88" s="9"/>
      <c r="E88" s="9"/>
      <c r="F88" s="9"/>
      <c r="G88" s="9"/>
      <c r="H88" s="9"/>
      <c r="I88" s="9"/>
      <c r="J88" s="9"/>
      <c r="K88" s="9"/>
      <c r="L88" s="9"/>
      <c r="M88" s="9"/>
      <c r="N88" s="9"/>
      <c r="O88" s="9"/>
    </row>
    <row r="89" spans="1:15">
      <c r="A89" s="9"/>
      <c r="B89" s="9"/>
      <c r="C89" s="9"/>
      <c r="D89" s="9"/>
      <c r="E89" s="9"/>
      <c r="F89" s="9"/>
      <c r="G89" s="9"/>
      <c r="H89" s="9"/>
      <c r="I89" s="9"/>
      <c r="J89" s="9"/>
      <c r="K89" s="9"/>
      <c r="L89" s="9"/>
      <c r="M89" s="9"/>
      <c r="N89" s="9"/>
      <c r="O89" s="9"/>
    </row>
    <row r="90" spans="1:15">
      <c r="A90" s="9"/>
      <c r="B90" s="9"/>
      <c r="C90" s="9"/>
      <c r="D90" s="9"/>
      <c r="E90" s="9"/>
      <c r="F90" s="9"/>
      <c r="G90" s="9"/>
      <c r="H90" s="9"/>
      <c r="I90" s="9"/>
      <c r="J90" s="9"/>
      <c r="K90" s="9"/>
      <c r="L90" s="9"/>
      <c r="M90" s="9"/>
      <c r="N90" s="9"/>
      <c r="O90" s="9"/>
    </row>
    <row r="91" spans="1:15">
      <c r="A91" s="9"/>
      <c r="B91" s="9"/>
      <c r="C91" s="9"/>
      <c r="D91" s="9"/>
      <c r="E91" s="9"/>
      <c r="F91" s="9"/>
      <c r="G91" s="9"/>
      <c r="H91" s="9"/>
      <c r="I91" s="9"/>
      <c r="J91" s="9"/>
      <c r="K91" s="9"/>
      <c r="L91" s="9"/>
      <c r="M91" s="9"/>
      <c r="N91" s="9"/>
      <c r="O91" s="9"/>
    </row>
    <row r="92" spans="1:15">
      <c r="A92" s="9"/>
      <c r="B92" s="9"/>
      <c r="C92" s="9"/>
      <c r="D92" s="9"/>
      <c r="E92" s="9"/>
      <c r="F92" s="9"/>
      <c r="G92" s="9"/>
      <c r="H92" s="9"/>
      <c r="I92" s="9"/>
      <c r="J92" s="9"/>
      <c r="K92" s="9"/>
      <c r="L92" s="9"/>
      <c r="M92" s="9"/>
      <c r="N92" s="9"/>
      <c r="O92" s="9"/>
    </row>
    <row r="93" spans="1:15">
      <c r="A93" s="9"/>
      <c r="B93" s="9"/>
      <c r="C93" s="9"/>
      <c r="D93" s="9"/>
      <c r="E93" s="9"/>
      <c r="F93" s="9"/>
      <c r="G93" s="9"/>
      <c r="H93" s="9"/>
      <c r="I93" s="9"/>
      <c r="J93" s="9"/>
      <c r="K93" s="9"/>
      <c r="L93" s="9"/>
      <c r="M93" s="9"/>
      <c r="N93" s="9"/>
      <c r="O93" s="9"/>
    </row>
    <row r="94" spans="1:15">
      <c r="A94" s="9"/>
      <c r="B94" s="9"/>
      <c r="C94" s="9"/>
      <c r="D94" s="9"/>
      <c r="E94" s="9"/>
      <c r="F94" s="9"/>
      <c r="G94" s="9"/>
      <c r="H94" s="9"/>
      <c r="I94" s="9"/>
      <c r="J94" s="9"/>
      <c r="K94" s="9"/>
      <c r="L94" s="9"/>
      <c r="M94" s="9"/>
      <c r="N94" s="9"/>
      <c r="O94" s="9"/>
    </row>
    <row r="95" spans="1:15">
      <c r="A95" s="9"/>
      <c r="B95" s="9"/>
      <c r="C95" s="9"/>
      <c r="D95" s="9"/>
      <c r="E95" s="9"/>
      <c r="F95" s="9"/>
      <c r="G95" s="9"/>
      <c r="H95" s="9"/>
      <c r="I95" s="9"/>
      <c r="J95" s="9"/>
      <c r="K95" s="9"/>
      <c r="L95" s="9"/>
      <c r="M95" s="9"/>
      <c r="N95" s="9"/>
      <c r="O95" s="9"/>
    </row>
    <row r="96" spans="1:15">
      <c r="A96" s="9"/>
      <c r="B96" s="9"/>
      <c r="C96" s="9"/>
      <c r="D96" s="9"/>
      <c r="E96" s="9"/>
      <c r="F96" s="9"/>
      <c r="G96" s="9"/>
      <c r="H96" s="9"/>
      <c r="I96" s="9"/>
      <c r="J96" s="9"/>
      <c r="K96" s="9"/>
      <c r="L96" s="9"/>
      <c r="M96" s="9"/>
      <c r="N96" s="9"/>
      <c r="O96" s="9"/>
    </row>
    <row r="97" spans="1:15">
      <c r="A97" s="9"/>
      <c r="B97" s="9"/>
      <c r="C97" s="9"/>
      <c r="D97" s="9"/>
      <c r="E97" s="9"/>
      <c r="F97" s="9"/>
      <c r="G97" s="9"/>
      <c r="H97" s="9"/>
      <c r="I97" s="9"/>
      <c r="J97" s="9"/>
      <c r="K97" s="9"/>
      <c r="L97" s="9"/>
      <c r="M97" s="9"/>
      <c r="N97" s="9"/>
      <c r="O97" s="9"/>
    </row>
    <row r="98" spans="1:15">
      <c r="A98" s="9"/>
      <c r="B98" s="9"/>
      <c r="C98" s="9"/>
      <c r="D98" s="9"/>
      <c r="E98" s="9"/>
      <c r="F98" s="9"/>
      <c r="G98" s="9"/>
      <c r="H98" s="9"/>
      <c r="I98" s="9"/>
      <c r="J98" s="9"/>
      <c r="K98" s="9"/>
      <c r="L98" s="9"/>
      <c r="M98" s="9"/>
      <c r="N98" s="9"/>
      <c r="O98" s="9"/>
    </row>
    <row r="99" spans="1:15">
      <c r="A99" s="9"/>
      <c r="B99" s="9"/>
      <c r="C99" s="9"/>
      <c r="D99" s="9"/>
      <c r="E99" s="9"/>
      <c r="F99" s="9"/>
      <c r="G99" s="9"/>
      <c r="H99" s="9"/>
      <c r="I99" s="9"/>
      <c r="J99" s="9"/>
      <c r="K99" s="9"/>
      <c r="L99" s="9"/>
      <c r="M99" s="9"/>
      <c r="N99" s="9"/>
      <c r="O99" s="9"/>
    </row>
    <row r="100" spans="1:15">
      <c r="A100" s="9"/>
      <c r="B100" s="9"/>
      <c r="C100" s="9"/>
      <c r="D100" s="9"/>
      <c r="E100" s="9"/>
      <c r="F100" s="9"/>
      <c r="G100" s="9"/>
      <c r="H100" s="9"/>
      <c r="I100" s="9"/>
      <c r="J100" s="9"/>
      <c r="K100" s="9"/>
      <c r="L100" s="9"/>
      <c r="M100" s="9"/>
      <c r="N100" s="9"/>
      <c r="O100" s="9"/>
    </row>
    <row r="101" spans="1:15">
      <c r="A101" s="9"/>
      <c r="B101" s="9"/>
      <c r="C101" s="9"/>
      <c r="D101" s="9"/>
      <c r="E101" s="9"/>
      <c r="F101" s="9"/>
      <c r="G101" s="9"/>
      <c r="H101" s="9"/>
      <c r="I101" s="9"/>
      <c r="J101" s="9"/>
      <c r="K101" s="9"/>
      <c r="L101" s="9"/>
      <c r="M101" s="9"/>
      <c r="N101" s="9"/>
      <c r="O101" s="9"/>
    </row>
    <row r="102" spans="1:15">
      <c r="A102" s="9"/>
      <c r="B102" s="9"/>
      <c r="C102" s="9"/>
      <c r="D102" s="9"/>
      <c r="E102" s="9"/>
      <c r="F102" s="9"/>
      <c r="G102" s="9"/>
      <c r="H102" s="9"/>
      <c r="I102" s="9"/>
      <c r="J102" s="9"/>
      <c r="K102" s="9"/>
      <c r="L102" s="9"/>
      <c r="M102" s="9"/>
      <c r="N102" s="9"/>
      <c r="O102" s="9"/>
    </row>
    <row r="103" spans="1:15">
      <c r="A103" s="9"/>
      <c r="B103" s="9"/>
      <c r="C103" s="9"/>
      <c r="D103" s="9"/>
      <c r="E103" s="9"/>
      <c r="F103" s="9"/>
      <c r="G103" s="9"/>
      <c r="H103" s="9"/>
      <c r="I103" s="9"/>
      <c r="J103" s="9"/>
      <c r="K103" s="9"/>
      <c r="L103" s="9"/>
      <c r="M103" s="9"/>
      <c r="N103" s="9"/>
      <c r="O103" s="9"/>
    </row>
    <row r="104" spans="1:15">
      <c r="A104" s="9"/>
      <c r="B104" s="9"/>
      <c r="C104" s="9"/>
      <c r="D104" s="9"/>
      <c r="E104" s="9"/>
      <c r="F104" s="9"/>
      <c r="G104" s="9"/>
      <c r="H104" s="9"/>
      <c r="I104" s="9"/>
      <c r="J104" s="9"/>
      <c r="K104" s="9"/>
      <c r="L104" s="9"/>
      <c r="M104" s="9"/>
      <c r="N104" s="9"/>
      <c r="O104" s="9"/>
    </row>
    <row r="105" spans="1:15">
      <c r="A105" s="9"/>
      <c r="B105" s="9"/>
      <c r="C105" s="9"/>
      <c r="D105" s="9"/>
      <c r="E105" s="9"/>
      <c r="F105" s="9"/>
      <c r="G105" s="9"/>
      <c r="H105" s="9"/>
      <c r="I105" s="9"/>
      <c r="J105" s="9"/>
      <c r="K105" s="9"/>
      <c r="L105" s="9"/>
      <c r="M105" s="9"/>
      <c r="N105" s="9"/>
      <c r="O105" s="9"/>
    </row>
    <row r="106" spans="1:15">
      <c r="A106" s="9"/>
      <c r="B106" s="9"/>
      <c r="C106" s="9"/>
      <c r="D106" s="9"/>
      <c r="E106" s="9"/>
      <c r="F106" s="9"/>
      <c r="G106" s="9"/>
      <c r="H106" s="9"/>
      <c r="I106" s="9"/>
      <c r="J106" s="9"/>
      <c r="K106" s="9"/>
      <c r="L106" s="9"/>
      <c r="M106" s="9"/>
      <c r="N106" s="9"/>
      <c r="O106" s="9"/>
    </row>
    <row r="107" spans="1:15">
      <c r="A107" s="9"/>
      <c r="B107" s="9"/>
      <c r="C107" s="9"/>
      <c r="D107" s="9"/>
      <c r="E107" s="9"/>
      <c r="F107" s="9"/>
      <c r="G107" s="9"/>
      <c r="H107" s="9"/>
      <c r="I107" s="9"/>
      <c r="J107" s="9"/>
      <c r="K107" s="9"/>
      <c r="L107" s="9"/>
      <c r="M107" s="9"/>
      <c r="N107" s="9"/>
      <c r="O107" s="9"/>
    </row>
    <row r="108" spans="1:15">
      <c r="A108" s="9"/>
      <c r="B108" s="9"/>
      <c r="C108" s="9"/>
      <c r="D108" s="9"/>
      <c r="E108" s="9"/>
      <c r="F108" s="9"/>
      <c r="G108" s="9"/>
      <c r="H108" s="9"/>
      <c r="I108" s="9"/>
      <c r="J108" s="9"/>
      <c r="K108" s="9"/>
      <c r="L108" s="9"/>
      <c r="M108" s="9"/>
      <c r="N108" s="9"/>
      <c r="O108" s="9"/>
    </row>
    <row r="109" spans="1:15">
      <c r="A109" s="9"/>
      <c r="B109" s="9"/>
      <c r="C109" s="9"/>
      <c r="D109" s="9"/>
      <c r="E109" s="9"/>
      <c r="F109" s="9"/>
      <c r="G109" s="9"/>
      <c r="H109" s="9"/>
      <c r="I109" s="9"/>
      <c r="J109" s="9"/>
      <c r="K109" s="9"/>
      <c r="L109" s="9"/>
      <c r="M109" s="9"/>
      <c r="N109" s="9"/>
      <c r="O109" s="9"/>
    </row>
    <row r="110" spans="1:15">
      <c r="A110" s="9"/>
      <c r="B110" s="9"/>
      <c r="C110" s="9"/>
      <c r="D110" s="9"/>
      <c r="E110" s="9"/>
      <c r="F110" s="9"/>
      <c r="G110" s="9"/>
      <c r="H110" s="9"/>
      <c r="I110" s="9"/>
      <c r="J110" s="9"/>
      <c r="K110" s="9"/>
      <c r="L110" s="9"/>
      <c r="M110" s="9"/>
      <c r="N110" s="9"/>
      <c r="O110" s="9"/>
    </row>
    <row r="111" spans="1:15">
      <c r="A111" s="9"/>
      <c r="B111" s="9"/>
      <c r="C111" s="9"/>
      <c r="D111" s="9"/>
      <c r="E111" s="9"/>
      <c r="F111" s="9"/>
      <c r="G111" s="9"/>
      <c r="H111" s="9"/>
      <c r="I111" s="9"/>
      <c r="J111" s="9"/>
      <c r="K111" s="9"/>
      <c r="L111" s="9"/>
      <c r="M111" s="9"/>
      <c r="N111" s="9"/>
      <c r="O111" s="9"/>
    </row>
    <row r="112" spans="1:15">
      <c r="A112" s="9"/>
      <c r="B112" s="9"/>
      <c r="C112" s="9"/>
      <c r="D112" s="9"/>
      <c r="E112" s="9"/>
      <c r="F112" s="9"/>
      <c r="G112" s="9"/>
      <c r="H112" s="9"/>
      <c r="I112" s="9"/>
      <c r="J112" s="9"/>
      <c r="K112" s="9"/>
      <c r="L112" s="9"/>
      <c r="M112" s="9"/>
      <c r="N112" s="9"/>
      <c r="O112" s="9"/>
    </row>
    <row r="113" spans="1:15">
      <c r="A113" s="9"/>
      <c r="B113" s="9"/>
      <c r="C113" s="9"/>
      <c r="D113" s="9"/>
      <c r="E113" s="9"/>
      <c r="F113" s="9"/>
      <c r="G113" s="9"/>
      <c r="H113" s="9"/>
      <c r="I113" s="9"/>
      <c r="J113" s="9"/>
      <c r="K113" s="9"/>
      <c r="L113" s="9"/>
      <c r="M113" s="9"/>
      <c r="N113" s="9"/>
      <c r="O113" s="9"/>
    </row>
    <row r="114" spans="1:15">
      <c r="A114" s="9"/>
      <c r="B114" s="9"/>
      <c r="C114" s="9"/>
      <c r="D114" s="9"/>
      <c r="E114" s="9"/>
      <c r="F114" s="9"/>
      <c r="G114" s="9"/>
      <c r="H114" s="9"/>
      <c r="I114" s="9"/>
      <c r="J114" s="9"/>
      <c r="K114" s="9"/>
      <c r="L114" s="9"/>
      <c r="M114" s="9"/>
      <c r="N114" s="9"/>
      <c r="O114" s="9"/>
    </row>
    <row r="115" spans="1:15">
      <c r="A115" s="9"/>
      <c r="B115" s="9"/>
      <c r="C115" s="9"/>
      <c r="D115" s="9"/>
      <c r="E115" s="9"/>
      <c r="F115" s="9"/>
      <c r="G115" s="9"/>
      <c r="H115" s="9"/>
      <c r="I115" s="9"/>
      <c r="J115" s="9"/>
      <c r="K115" s="9"/>
      <c r="L115" s="9"/>
      <c r="M115" s="9"/>
      <c r="N115" s="9"/>
      <c r="O115" s="9"/>
    </row>
    <row r="116" spans="1:15">
      <c r="A116" s="9"/>
      <c r="B116" s="9"/>
      <c r="C116" s="9"/>
      <c r="D116" s="9"/>
      <c r="E116" s="9"/>
      <c r="F116" s="9"/>
      <c r="G116" s="9"/>
      <c r="H116" s="9"/>
      <c r="I116" s="9"/>
      <c r="J116" s="9"/>
      <c r="K116" s="9"/>
      <c r="L116" s="9"/>
      <c r="M116" s="9"/>
      <c r="N116" s="9"/>
      <c r="O116" s="9"/>
    </row>
    <row r="117" spans="1:15">
      <c r="A117" s="9"/>
      <c r="B117" s="9"/>
      <c r="C117" s="9"/>
      <c r="D117" s="9"/>
      <c r="E117" s="9"/>
      <c r="F117" s="9"/>
      <c r="G117" s="9"/>
      <c r="H117" s="9"/>
      <c r="I117" s="9"/>
      <c r="J117" s="9"/>
      <c r="K117" s="9"/>
      <c r="L117" s="9"/>
      <c r="M117" s="9"/>
      <c r="N117" s="9"/>
      <c r="O117" s="9"/>
    </row>
    <row r="118" spans="1:15">
      <c r="A118" s="9"/>
      <c r="B118" s="9"/>
      <c r="C118" s="9"/>
      <c r="D118" s="9"/>
      <c r="E118" s="9"/>
      <c r="F118" s="9"/>
      <c r="G118" s="9"/>
      <c r="H118" s="9"/>
      <c r="I118" s="9"/>
      <c r="J118" s="9"/>
      <c r="K118" s="9"/>
      <c r="L118" s="9"/>
      <c r="M118" s="9"/>
      <c r="N118" s="9"/>
      <c r="O118" s="9"/>
    </row>
    <row r="119" spans="1:15">
      <c r="A119" s="9"/>
      <c r="B119" s="9"/>
      <c r="C119" s="9"/>
      <c r="D119" s="9"/>
      <c r="E119" s="9"/>
      <c r="F119" s="9"/>
      <c r="G119" s="9"/>
      <c r="H119" s="9"/>
      <c r="I119" s="9"/>
      <c r="J119" s="9"/>
      <c r="K119" s="9"/>
      <c r="L119" s="9"/>
      <c r="M119" s="9"/>
      <c r="N119" s="9"/>
      <c r="O119" s="9"/>
    </row>
    <row r="120" spans="1:15">
      <c r="A120" s="9"/>
      <c r="B120" s="9"/>
      <c r="C120" s="9"/>
      <c r="D120" s="9"/>
      <c r="E120" s="9"/>
      <c r="F120" s="9"/>
      <c r="G120" s="9"/>
      <c r="H120" s="9"/>
      <c r="I120" s="9"/>
      <c r="J120" s="9"/>
      <c r="K120" s="9"/>
      <c r="L120" s="9"/>
      <c r="M120" s="9"/>
      <c r="N120" s="9"/>
      <c r="O120" s="9"/>
    </row>
    <row r="121" spans="1:15">
      <c r="A121" s="9"/>
      <c r="B121" s="9"/>
      <c r="C121" s="9"/>
      <c r="D121" s="9"/>
      <c r="E121" s="9"/>
      <c r="F121" s="9"/>
      <c r="G121" s="9"/>
      <c r="H121" s="9"/>
      <c r="I121" s="9"/>
      <c r="J121" s="9"/>
      <c r="K121" s="9"/>
      <c r="L121" s="9"/>
      <c r="M121" s="9"/>
      <c r="N121" s="9"/>
      <c r="O121" s="9"/>
    </row>
    <row r="122" spans="1:15">
      <c r="A122" s="9"/>
      <c r="B122" s="9"/>
      <c r="C122" s="9"/>
      <c r="D122" s="9"/>
      <c r="E122" s="9"/>
      <c r="F122" s="9"/>
      <c r="G122" s="9"/>
      <c r="H122" s="9"/>
      <c r="I122" s="9"/>
      <c r="J122" s="9"/>
      <c r="K122" s="9"/>
      <c r="L122" s="9"/>
      <c r="M122" s="9"/>
      <c r="N122" s="9"/>
      <c r="O122" s="9"/>
    </row>
    <row r="123" spans="1:15">
      <c r="A123" s="9"/>
      <c r="B123" s="9"/>
      <c r="C123" s="9"/>
      <c r="D123" s="9"/>
      <c r="E123" s="9"/>
      <c r="F123" s="9"/>
      <c r="G123" s="9"/>
      <c r="H123" s="9"/>
      <c r="I123" s="9"/>
      <c r="J123" s="9"/>
      <c r="K123" s="9"/>
      <c r="L123" s="9"/>
      <c r="M123" s="9"/>
      <c r="N123" s="9"/>
      <c r="O123" s="9"/>
    </row>
    <row r="124" spans="1:15">
      <c r="A124" s="9"/>
      <c r="B124" s="9"/>
      <c r="C124" s="9"/>
      <c r="D124" s="9"/>
      <c r="E124" s="9"/>
      <c r="F124" s="9"/>
      <c r="G124" s="9"/>
      <c r="H124" s="9"/>
      <c r="I124" s="9"/>
      <c r="J124" s="9"/>
      <c r="K124" s="9"/>
      <c r="L124" s="9"/>
      <c r="M124" s="9"/>
      <c r="N124" s="9"/>
      <c r="O124" s="9"/>
    </row>
    <row r="125" spans="1:15">
      <c r="A125" s="9"/>
      <c r="B125" s="9"/>
      <c r="C125" s="9"/>
      <c r="D125" s="9"/>
      <c r="E125" s="9"/>
      <c r="F125" s="9"/>
      <c r="G125" s="9"/>
      <c r="H125" s="9"/>
      <c r="I125" s="9"/>
      <c r="J125" s="9"/>
      <c r="K125" s="9"/>
      <c r="L125" s="9"/>
      <c r="M125" s="9"/>
      <c r="N125" s="9"/>
      <c r="O125" s="9"/>
    </row>
    <row r="126" spans="1:15">
      <c r="A126" s="9"/>
      <c r="B126" s="9"/>
      <c r="C126" s="9"/>
      <c r="D126" s="9"/>
      <c r="E126" s="9"/>
      <c r="F126" s="9"/>
      <c r="G126" s="9"/>
      <c r="H126" s="9"/>
      <c r="I126" s="9"/>
      <c r="J126" s="9"/>
      <c r="K126" s="9"/>
      <c r="L126" s="9"/>
      <c r="M126" s="9"/>
      <c r="N126" s="9"/>
      <c r="O126" s="9"/>
    </row>
    <row r="127" spans="1:15">
      <c r="A127" s="9"/>
      <c r="B127" s="9"/>
      <c r="C127" s="9"/>
      <c r="D127" s="9"/>
      <c r="E127" s="9"/>
      <c r="F127" s="9"/>
      <c r="G127" s="9"/>
      <c r="H127" s="9"/>
      <c r="I127" s="9"/>
      <c r="J127" s="9"/>
      <c r="K127" s="9"/>
      <c r="L127" s="9"/>
      <c r="M127" s="9"/>
      <c r="N127" s="9"/>
      <c r="O127" s="9"/>
    </row>
    <row r="128" spans="1:15">
      <c r="A128" s="9"/>
      <c r="B128" s="9"/>
      <c r="C128" s="9"/>
      <c r="D128" s="9"/>
      <c r="E128" s="9"/>
      <c r="F128" s="9"/>
      <c r="G128" s="9"/>
      <c r="H128" s="9"/>
      <c r="I128" s="9"/>
      <c r="J128" s="9"/>
      <c r="K128" s="9"/>
      <c r="L128" s="9"/>
      <c r="M128" s="9"/>
      <c r="N128" s="9"/>
      <c r="O128" s="9"/>
    </row>
    <row r="129" spans="1:15">
      <c r="A129" s="9"/>
      <c r="B129" s="9"/>
      <c r="C129" s="9"/>
      <c r="D129" s="9"/>
      <c r="E129" s="9"/>
      <c r="F129" s="9"/>
      <c r="G129" s="9"/>
      <c r="H129" s="9"/>
      <c r="I129" s="9"/>
      <c r="J129" s="9"/>
      <c r="K129" s="9"/>
      <c r="L129" s="9"/>
      <c r="M129" s="9"/>
      <c r="N129" s="9"/>
      <c r="O129" s="9"/>
    </row>
    <row r="130" spans="1:15">
      <c r="A130" s="9"/>
      <c r="B130" s="9"/>
      <c r="C130" s="9"/>
      <c r="D130" s="9"/>
      <c r="E130" s="9"/>
      <c r="F130" s="9"/>
      <c r="G130" s="9"/>
      <c r="H130" s="9"/>
      <c r="I130" s="9"/>
      <c r="J130" s="9"/>
      <c r="K130" s="9"/>
      <c r="L130" s="9"/>
      <c r="M130" s="9"/>
      <c r="N130" s="9"/>
      <c r="O130" s="9"/>
    </row>
    <row r="131" spans="1:15">
      <c r="A131" s="9"/>
      <c r="B131" s="9"/>
      <c r="C131" s="9"/>
      <c r="D131" s="9"/>
      <c r="E131" s="9"/>
      <c r="F131" s="9"/>
      <c r="G131" s="9"/>
      <c r="H131" s="9"/>
      <c r="I131" s="9"/>
      <c r="J131" s="9"/>
      <c r="K131" s="9"/>
      <c r="L131" s="9"/>
      <c r="M131" s="9"/>
      <c r="N131" s="9"/>
      <c r="O131" s="9"/>
    </row>
    <row r="132" spans="1:15">
      <c r="A132" s="9"/>
      <c r="B132" s="9"/>
      <c r="C132" s="9"/>
      <c r="D132" s="9"/>
      <c r="E132" s="9"/>
      <c r="F132" s="9"/>
      <c r="G132" s="9"/>
      <c r="H132" s="9"/>
      <c r="I132" s="9"/>
      <c r="J132" s="9"/>
      <c r="K132" s="9"/>
      <c r="L132" s="9"/>
      <c r="M132" s="9"/>
      <c r="N132" s="9"/>
      <c r="O132" s="9"/>
    </row>
    <row r="133" spans="1:15">
      <c r="A133" s="9"/>
      <c r="B133" s="9"/>
      <c r="C133" s="9"/>
      <c r="D133" s="9"/>
      <c r="E133" s="9"/>
      <c r="F133" s="9"/>
      <c r="G133" s="9"/>
      <c r="H133" s="9"/>
      <c r="I133" s="9"/>
      <c r="J133" s="9"/>
      <c r="K133" s="9"/>
      <c r="L133" s="9"/>
      <c r="M133" s="9"/>
      <c r="N133" s="9"/>
      <c r="O133" s="9"/>
    </row>
    <row r="134" spans="1:15">
      <c r="A134" s="9"/>
      <c r="B134" s="9"/>
      <c r="C134" s="9"/>
      <c r="D134" s="9"/>
      <c r="E134" s="9"/>
      <c r="F134" s="9"/>
      <c r="G134" s="9"/>
      <c r="H134" s="9"/>
      <c r="I134" s="9"/>
      <c r="J134" s="9"/>
      <c r="K134" s="9"/>
      <c r="L134" s="9"/>
      <c r="M134" s="9"/>
      <c r="N134" s="9"/>
      <c r="O134" s="9"/>
    </row>
    <row r="135" spans="1:15">
      <c r="A135" s="9"/>
      <c r="B135" s="9"/>
      <c r="C135" s="9"/>
      <c r="D135" s="9"/>
      <c r="E135" s="9"/>
      <c r="F135" s="9"/>
      <c r="G135" s="9"/>
      <c r="H135" s="9"/>
      <c r="I135" s="9"/>
      <c r="J135" s="9"/>
      <c r="K135" s="9"/>
      <c r="L135" s="9"/>
      <c r="M135" s="9"/>
      <c r="N135" s="9"/>
      <c r="O135" s="9"/>
    </row>
    <row r="136" spans="1:15">
      <c r="A136" s="9"/>
      <c r="B136" s="9"/>
      <c r="C136" s="9"/>
      <c r="D136" s="9"/>
      <c r="E136" s="9"/>
      <c r="F136" s="9"/>
      <c r="G136" s="9"/>
      <c r="H136" s="9"/>
      <c r="I136" s="9"/>
      <c r="J136" s="9"/>
      <c r="K136" s="9"/>
      <c r="L136" s="9"/>
      <c r="M136" s="9"/>
      <c r="N136" s="9"/>
      <c r="O136" s="9"/>
    </row>
    <row r="137" spans="1:15">
      <c r="A137" s="9"/>
      <c r="B137" s="9"/>
      <c r="C137" s="9"/>
      <c r="D137" s="9"/>
      <c r="E137" s="9"/>
      <c r="F137" s="9"/>
      <c r="G137" s="9"/>
      <c r="H137" s="9"/>
      <c r="I137" s="9"/>
      <c r="J137" s="9"/>
      <c r="K137" s="9"/>
      <c r="L137" s="9"/>
      <c r="M137" s="9"/>
      <c r="N137" s="9"/>
      <c r="O137" s="9"/>
    </row>
    <row r="138" spans="1:15">
      <c r="A138" s="9"/>
      <c r="B138" s="9"/>
      <c r="C138" s="9"/>
      <c r="D138" s="9"/>
      <c r="E138" s="9"/>
      <c r="F138" s="9"/>
      <c r="G138" s="9"/>
      <c r="H138" s="9"/>
      <c r="I138" s="9"/>
      <c r="J138" s="9"/>
      <c r="K138" s="9"/>
      <c r="L138" s="9"/>
      <c r="M138" s="9"/>
      <c r="N138" s="9"/>
      <c r="O138" s="9"/>
    </row>
    <row r="139" spans="1:15">
      <c r="A139" s="9"/>
      <c r="B139" s="9"/>
      <c r="C139" s="9"/>
      <c r="D139" s="9"/>
      <c r="E139" s="9"/>
      <c r="F139" s="9"/>
      <c r="G139" s="9"/>
      <c r="H139" s="9"/>
      <c r="I139" s="9"/>
      <c r="J139" s="9"/>
      <c r="K139" s="9"/>
      <c r="L139" s="9"/>
      <c r="M139" s="9"/>
      <c r="N139" s="9"/>
      <c r="O139" s="9"/>
    </row>
    <row r="140" spans="1:15">
      <c r="A140" s="9"/>
      <c r="B140" s="9"/>
      <c r="C140" s="9"/>
      <c r="D140" s="9"/>
      <c r="E140" s="9"/>
      <c r="F140" s="9"/>
      <c r="G140" s="9"/>
      <c r="H140" s="9"/>
      <c r="I140" s="9"/>
      <c r="J140" s="9"/>
      <c r="K140" s="9"/>
      <c r="L140" s="9"/>
      <c r="M140" s="9"/>
      <c r="N140" s="9"/>
      <c r="O140" s="9"/>
    </row>
    <row r="141" spans="1:15">
      <c r="A141" s="9"/>
      <c r="B141" s="9"/>
      <c r="C141" s="9"/>
      <c r="D141" s="9"/>
      <c r="E141" s="9"/>
      <c r="F141" s="9"/>
      <c r="G141" s="9"/>
      <c r="H141" s="9"/>
      <c r="I141" s="9"/>
      <c r="J141" s="9"/>
      <c r="K141" s="9"/>
      <c r="L141" s="9"/>
      <c r="M141" s="9"/>
      <c r="N141" s="9"/>
      <c r="O141" s="9"/>
    </row>
    <row r="142" spans="1:15">
      <c r="A142" s="9"/>
      <c r="B142" s="9"/>
      <c r="C142" s="9"/>
      <c r="D142" s="9"/>
      <c r="E142" s="9"/>
      <c r="F142" s="9"/>
      <c r="G142" s="9"/>
      <c r="H142" s="9"/>
      <c r="I142" s="9"/>
      <c r="J142" s="9"/>
      <c r="K142" s="9"/>
      <c r="L142" s="9"/>
      <c r="M142" s="9"/>
      <c r="N142" s="9"/>
      <c r="O142" s="9"/>
    </row>
    <row r="143" spans="1:15">
      <c r="A143" s="9"/>
      <c r="B143" s="9"/>
      <c r="C143" s="9"/>
      <c r="D143" s="9"/>
      <c r="E143" s="9"/>
      <c r="F143" s="9"/>
      <c r="G143" s="9"/>
      <c r="H143" s="9"/>
      <c r="I143" s="9"/>
      <c r="J143" s="9"/>
      <c r="K143" s="9"/>
      <c r="L143" s="9"/>
      <c r="M143" s="9"/>
      <c r="N143" s="9"/>
      <c r="O143" s="9"/>
    </row>
    <row r="144" spans="1:15">
      <c r="A144" s="9"/>
      <c r="B144" s="9"/>
      <c r="C144" s="9"/>
      <c r="D144" s="9"/>
      <c r="E144" s="9"/>
      <c r="F144" s="9"/>
      <c r="G144" s="9"/>
      <c r="H144" s="9"/>
      <c r="I144" s="9"/>
      <c r="J144" s="9"/>
      <c r="K144" s="9"/>
      <c r="L144" s="9"/>
      <c r="M144" s="9"/>
      <c r="N144" s="9"/>
      <c r="O144" s="9"/>
    </row>
    <row r="145" spans="1:15">
      <c r="A145" s="9"/>
      <c r="B145" s="9"/>
      <c r="C145" s="9"/>
      <c r="D145" s="9"/>
      <c r="E145" s="9"/>
      <c r="F145" s="9"/>
      <c r="G145" s="9"/>
      <c r="H145" s="9"/>
      <c r="I145" s="9"/>
      <c r="J145" s="9"/>
      <c r="K145" s="9"/>
      <c r="L145" s="9"/>
      <c r="M145" s="9"/>
      <c r="N145" s="9"/>
      <c r="O145" s="9"/>
    </row>
    <row r="146" spans="1:15">
      <c r="A146" s="9"/>
      <c r="B146" s="9"/>
      <c r="C146" s="9"/>
      <c r="D146" s="9"/>
      <c r="E146" s="9"/>
      <c r="F146" s="9"/>
      <c r="G146" s="9"/>
      <c r="H146" s="9"/>
      <c r="I146" s="9"/>
      <c r="J146" s="9"/>
      <c r="K146" s="9"/>
      <c r="L146" s="9"/>
      <c r="M146" s="9"/>
      <c r="N146" s="9"/>
      <c r="O146" s="9"/>
    </row>
    <row r="147" spans="1:15">
      <c r="A147" s="9"/>
      <c r="B147" s="9"/>
      <c r="C147" s="9"/>
      <c r="D147" s="9"/>
      <c r="E147" s="9"/>
      <c r="F147" s="9"/>
      <c r="G147" s="9"/>
      <c r="H147" s="9"/>
      <c r="I147" s="9"/>
      <c r="J147" s="9"/>
      <c r="K147" s="9"/>
      <c r="L147" s="9"/>
      <c r="M147" s="9"/>
      <c r="N147" s="9"/>
      <c r="O147" s="9"/>
    </row>
    <row r="148" spans="1:15">
      <c r="A148" s="9"/>
      <c r="B148" s="9"/>
      <c r="C148" s="9"/>
      <c r="D148" s="9"/>
      <c r="E148" s="9"/>
      <c r="F148" s="9"/>
      <c r="G148" s="9"/>
      <c r="H148" s="9"/>
      <c r="I148" s="9"/>
      <c r="J148" s="9"/>
      <c r="K148" s="9"/>
      <c r="L148" s="9"/>
      <c r="M148" s="9"/>
      <c r="N148" s="9"/>
      <c r="O148" s="9"/>
    </row>
    <row r="149" spans="1:15">
      <c r="A149" s="9"/>
      <c r="B149" s="9"/>
      <c r="C149" s="9"/>
      <c r="D149" s="9"/>
      <c r="E149" s="9"/>
      <c r="F149" s="9"/>
      <c r="G149" s="9"/>
      <c r="H149" s="9"/>
      <c r="I149" s="9"/>
      <c r="J149" s="9"/>
      <c r="K149" s="9"/>
      <c r="L149" s="9"/>
      <c r="M149" s="9"/>
      <c r="N149" s="9"/>
      <c r="O149" s="9"/>
    </row>
    <row r="150" spans="1:15">
      <c r="A150" s="9"/>
      <c r="B150" s="9"/>
      <c r="C150" s="9"/>
      <c r="D150" s="9"/>
      <c r="E150" s="9"/>
      <c r="F150" s="9"/>
      <c r="G150" s="9"/>
      <c r="H150" s="9"/>
      <c r="I150" s="9"/>
      <c r="J150" s="9"/>
      <c r="K150" s="9"/>
      <c r="L150" s="9"/>
      <c r="M150" s="9"/>
      <c r="N150" s="9"/>
      <c r="O150" s="9"/>
    </row>
    <row r="151" spans="1:15">
      <c r="A151" s="9"/>
      <c r="B151" s="9"/>
      <c r="C151" s="9"/>
      <c r="D151" s="9"/>
      <c r="E151" s="9"/>
      <c r="F151" s="9"/>
      <c r="G151" s="9"/>
      <c r="H151" s="9"/>
      <c r="I151" s="9"/>
      <c r="J151" s="9"/>
      <c r="K151" s="9"/>
      <c r="L151" s="9"/>
      <c r="M151" s="9"/>
      <c r="N151" s="9"/>
      <c r="O151" s="9"/>
    </row>
    <row r="152" spans="1:15">
      <c r="A152" s="9"/>
      <c r="B152" s="9"/>
      <c r="C152" s="9"/>
      <c r="D152" s="9"/>
      <c r="E152" s="9"/>
      <c r="F152" s="9"/>
      <c r="G152" s="9"/>
      <c r="H152" s="9"/>
      <c r="I152" s="9"/>
      <c r="J152" s="9"/>
      <c r="K152" s="9"/>
      <c r="L152" s="9"/>
      <c r="M152" s="9"/>
      <c r="N152" s="9"/>
      <c r="O152" s="9"/>
    </row>
    <row r="153" spans="1:15">
      <c r="A153" s="9"/>
      <c r="B153" s="9"/>
      <c r="C153" s="9"/>
      <c r="D153" s="9"/>
      <c r="E153" s="9"/>
      <c r="F153" s="9"/>
      <c r="G153" s="9"/>
      <c r="H153" s="9"/>
      <c r="I153" s="9"/>
      <c r="J153" s="9"/>
      <c r="K153" s="9"/>
      <c r="L153" s="9"/>
      <c r="M153" s="9"/>
      <c r="N153" s="9"/>
      <c r="O153" s="9"/>
    </row>
    <row r="154" spans="1:15">
      <c r="A154" s="9"/>
      <c r="B154" s="9"/>
      <c r="C154" s="9"/>
      <c r="D154" s="9"/>
      <c r="E154" s="9"/>
      <c r="F154" s="9"/>
      <c r="G154" s="9"/>
      <c r="H154" s="9"/>
      <c r="I154" s="9"/>
      <c r="J154" s="9"/>
      <c r="K154" s="9"/>
      <c r="L154" s="9"/>
      <c r="M154" s="9"/>
      <c r="N154" s="9"/>
      <c r="O154" s="9"/>
    </row>
    <row r="155" spans="1:15">
      <c r="A155" s="9"/>
      <c r="B155" s="9"/>
      <c r="C155" s="9"/>
      <c r="D155" s="9"/>
      <c r="E155" s="9"/>
      <c r="F155" s="9"/>
      <c r="G155" s="9"/>
      <c r="H155" s="9"/>
      <c r="I155" s="9"/>
      <c r="J155" s="9"/>
      <c r="K155" s="9"/>
      <c r="L155" s="9"/>
      <c r="M155" s="9"/>
      <c r="N155" s="9"/>
      <c r="O155" s="9"/>
    </row>
    <row r="156" spans="1:15">
      <c r="A156" s="9"/>
      <c r="B156" s="9"/>
      <c r="C156" s="9"/>
      <c r="D156" s="9"/>
      <c r="E156" s="9"/>
      <c r="F156" s="9"/>
      <c r="G156" s="9"/>
      <c r="H156" s="9"/>
      <c r="I156" s="9"/>
      <c r="J156" s="9"/>
      <c r="K156" s="9"/>
      <c r="L156" s="9"/>
      <c r="M156" s="9"/>
      <c r="N156" s="9"/>
      <c r="O156" s="9"/>
    </row>
    <row r="157" spans="1:15">
      <c r="A157" s="9"/>
      <c r="B157" s="9"/>
      <c r="C157" s="9"/>
      <c r="D157" s="9"/>
      <c r="E157" s="9"/>
      <c r="F157" s="9"/>
      <c r="G157" s="9"/>
      <c r="H157" s="9"/>
      <c r="I157" s="9"/>
      <c r="J157" s="9"/>
      <c r="K157" s="9"/>
      <c r="L157" s="9"/>
      <c r="M157" s="9"/>
      <c r="N157" s="9"/>
      <c r="O157" s="9"/>
    </row>
    <row r="158" spans="1:15">
      <c r="A158" s="9"/>
      <c r="B158" s="9"/>
      <c r="C158" s="9"/>
      <c r="D158" s="9"/>
      <c r="E158" s="9"/>
      <c r="F158" s="9"/>
      <c r="G158" s="9"/>
      <c r="H158" s="9"/>
      <c r="I158" s="9"/>
      <c r="J158" s="9"/>
      <c r="K158" s="9"/>
      <c r="L158" s="9"/>
      <c r="M158" s="9"/>
      <c r="N158" s="9"/>
      <c r="O158" s="9"/>
    </row>
    <row r="159" spans="1:15">
      <c r="A159" s="9"/>
      <c r="B159" s="9"/>
      <c r="C159" s="9"/>
      <c r="D159" s="9"/>
      <c r="E159" s="9"/>
      <c r="F159" s="9"/>
      <c r="G159" s="9"/>
      <c r="H159" s="9"/>
      <c r="I159" s="9"/>
      <c r="J159" s="9"/>
      <c r="K159" s="9"/>
      <c r="L159" s="9"/>
      <c r="M159" s="9"/>
      <c r="N159" s="9"/>
      <c r="O159" s="9"/>
    </row>
    <row r="160" spans="1:15">
      <c r="A160" s="9"/>
      <c r="B160" s="9"/>
      <c r="C160" s="9"/>
      <c r="D160" s="9"/>
      <c r="E160" s="9"/>
      <c r="F160" s="9"/>
      <c r="G160" s="9"/>
      <c r="H160" s="9"/>
      <c r="I160" s="9"/>
      <c r="J160" s="9"/>
      <c r="K160" s="9"/>
      <c r="L160" s="9"/>
      <c r="M160" s="9"/>
      <c r="N160" s="9"/>
      <c r="O160" s="9"/>
    </row>
    <row r="161" spans="1:15">
      <c r="A161" s="9"/>
      <c r="B161" s="9"/>
      <c r="C161" s="9"/>
      <c r="D161" s="9"/>
      <c r="E161" s="9"/>
      <c r="F161" s="9"/>
      <c r="G161" s="9"/>
      <c r="H161" s="9"/>
      <c r="I161" s="9"/>
      <c r="J161" s="9"/>
      <c r="K161" s="9"/>
      <c r="L161" s="9"/>
      <c r="M161" s="9"/>
      <c r="N161" s="9"/>
      <c r="O161" s="9"/>
    </row>
    <row r="162" spans="1:15">
      <c r="A162" s="9"/>
      <c r="B162" s="9"/>
      <c r="C162" s="9"/>
      <c r="D162" s="9"/>
      <c r="E162" s="9"/>
      <c r="F162" s="9"/>
      <c r="G162" s="9"/>
      <c r="H162" s="9"/>
      <c r="I162" s="9"/>
      <c r="J162" s="9"/>
      <c r="K162" s="9"/>
      <c r="L162" s="9"/>
      <c r="M162" s="9"/>
      <c r="N162" s="9"/>
      <c r="O162" s="9"/>
    </row>
    <row r="163" spans="1:15">
      <c r="A163" s="9"/>
      <c r="B163" s="9"/>
      <c r="C163" s="9"/>
      <c r="D163" s="9"/>
      <c r="E163" s="9"/>
      <c r="F163" s="9"/>
      <c r="G163" s="9"/>
      <c r="H163" s="9"/>
      <c r="I163" s="9"/>
      <c r="J163" s="9"/>
      <c r="K163" s="9"/>
      <c r="L163" s="9"/>
      <c r="M163" s="9"/>
      <c r="N163" s="9"/>
      <c r="O163" s="9"/>
    </row>
    <row r="164" spans="1:15">
      <c r="A164" s="9"/>
      <c r="B164" s="9"/>
      <c r="C164" s="9"/>
      <c r="D164" s="9"/>
      <c r="E164" s="9"/>
      <c r="F164" s="9"/>
      <c r="G164" s="9"/>
      <c r="H164" s="9"/>
      <c r="I164" s="9"/>
      <c r="J164" s="9"/>
      <c r="K164" s="9"/>
      <c r="L164" s="9"/>
      <c r="M164" s="9"/>
      <c r="N164" s="9"/>
      <c r="O164" s="9"/>
    </row>
    <row r="165" spans="1:15">
      <c r="A165" s="9"/>
      <c r="B165" s="9"/>
      <c r="C165" s="9"/>
      <c r="D165" s="9"/>
      <c r="E165" s="9"/>
      <c r="F165" s="9"/>
      <c r="G165" s="9"/>
      <c r="H165" s="9"/>
      <c r="I165" s="9"/>
      <c r="J165" s="9"/>
      <c r="K165" s="9"/>
      <c r="L165" s="9"/>
      <c r="M165" s="9"/>
      <c r="N165" s="9"/>
      <c r="O165" s="9"/>
    </row>
    <row r="166" spans="1:15">
      <c r="A166" s="9"/>
      <c r="B166" s="9"/>
      <c r="C166" s="9"/>
      <c r="D166" s="9"/>
      <c r="E166" s="9"/>
      <c r="F166" s="9"/>
      <c r="G166" s="9"/>
      <c r="H166" s="9"/>
      <c r="I166" s="9"/>
      <c r="J166" s="9"/>
      <c r="K166" s="9"/>
      <c r="L166" s="9"/>
      <c r="M166" s="9"/>
      <c r="N166" s="9"/>
      <c r="O166" s="9"/>
    </row>
    <row r="167" spans="1:15">
      <c r="A167" s="9"/>
      <c r="B167" s="9"/>
      <c r="C167" s="9"/>
      <c r="D167" s="9"/>
      <c r="E167" s="9"/>
      <c r="F167" s="9"/>
      <c r="G167" s="9"/>
      <c r="H167" s="9"/>
      <c r="I167" s="9"/>
      <c r="J167" s="9"/>
      <c r="K167" s="9"/>
      <c r="L167" s="9"/>
      <c r="M167" s="9"/>
      <c r="N167" s="9"/>
      <c r="O167" s="9"/>
    </row>
    <row r="168" spans="1:15">
      <c r="A168" s="9"/>
      <c r="B168" s="9"/>
      <c r="C168" s="9"/>
      <c r="D168" s="9"/>
      <c r="E168" s="9"/>
      <c r="F168" s="9"/>
      <c r="G168" s="9"/>
      <c r="H168" s="9"/>
      <c r="I168" s="9"/>
      <c r="J168" s="9"/>
      <c r="K168" s="9"/>
      <c r="L168" s="9"/>
      <c r="M168" s="9"/>
      <c r="N168" s="9"/>
      <c r="O168" s="9"/>
    </row>
    <row r="169" spans="1:15">
      <c r="A169" s="9"/>
      <c r="B169" s="9"/>
      <c r="C169" s="9"/>
      <c r="D169" s="9"/>
      <c r="E169" s="9"/>
      <c r="F169" s="9"/>
      <c r="G169" s="9"/>
      <c r="H169" s="9"/>
      <c r="I169" s="9"/>
      <c r="J169" s="9"/>
      <c r="K169" s="9"/>
      <c r="L169" s="9"/>
      <c r="M169" s="9"/>
      <c r="N169" s="9"/>
      <c r="O169" s="9"/>
    </row>
    <row r="170" spans="1:15">
      <c r="A170" s="9"/>
      <c r="B170" s="9"/>
      <c r="C170" s="9"/>
      <c r="D170" s="9"/>
      <c r="E170" s="9"/>
      <c r="F170" s="9"/>
      <c r="G170" s="9"/>
      <c r="H170" s="9"/>
      <c r="I170" s="9"/>
      <c r="J170" s="9"/>
      <c r="K170" s="9"/>
      <c r="L170" s="9"/>
      <c r="M170" s="9"/>
      <c r="N170" s="9"/>
      <c r="O170" s="9"/>
    </row>
    <row r="171" spans="1:15">
      <c r="A171" s="9"/>
      <c r="B171" s="9"/>
      <c r="C171" s="9"/>
      <c r="D171" s="9"/>
      <c r="E171" s="9"/>
      <c r="F171" s="9"/>
      <c r="G171" s="9"/>
      <c r="H171" s="9"/>
      <c r="I171" s="9"/>
      <c r="J171" s="9"/>
      <c r="K171" s="9"/>
      <c r="L171" s="9"/>
      <c r="M171" s="9"/>
      <c r="N171" s="9"/>
      <c r="O171" s="9"/>
    </row>
    <row r="172" spans="1:15">
      <c r="A172" s="9"/>
      <c r="B172" s="9"/>
      <c r="C172" s="9"/>
      <c r="D172" s="9"/>
      <c r="E172" s="9"/>
      <c r="F172" s="9"/>
      <c r="G172" s="9"/>
      <c r="H172" s="9"/>
      <c r="I172" s="9"/>
      <c r="J172" s="9"/>
      <c r="K172" s="9"/>
      <c r="L172" s="9"/>
      <c r="M172" s="9"/>
      <c r="N172" s="9"/>
      <c r="O172" s="9"/>
    </row>
    <row r="173" spans="1:15">
      <c r="A173" s="9"/>
      <c r="B173" s="9"/>
      <c r="C173" s="9"/>
      <c r="D173" s="9"/>
      <c r="E173" s="9"/>
      <c r="F173" s="9"/>
      <c r="G173" s="9"/>
      <c r="H173" s="9"/>
      <c r="I173" s="9"/>
      <c r="J173" s="9"/>
      <c r="K173" s="9"/>
      <c r="L173" s="9"/>
      <c r="M173" s="9"/>
      <c r="N173" s="9"/>
      <c r="O173" s="9"/>
    </row>
    <row r="174" spans="1:15">
      <c r="A174" s="9"/>
      <c r="B174" s="9"/>
      <c r="C174" s="9"/>
      <c r="D174" s="9"/>
      <c r="E174" s="9"/>
      <c r="F174" s="9"/>
      <c r="G174" s="9"/>
      <c r="H174" s="9"/>
      <c r="I174" s="9"/>
      <c r="J174" s="9"/>
      <c r="K174" s="9"/>
      <c r="L174" s="9"/>
      <c r="M174" s="9"/>
      <c r="N174" s="9"/>
      <c r="O174" s="9"/>
    </row>
    <row r="175" spans="1:15">
      <c r="A175" s="9"/>
      <c r="B175" s="9"/>
      <c r="C175" s="9"/>
      <c r="D175" s="9"/>
      <c r="E175" s="9"/>
      <c r="F175" s="9"/>
      <c r="G175" s="9"/>
      <c r="H175" s="9"/>
      <c r="I175" s="9"/>
      <c r="J175" s="9"/>
      <c r="K175" s="9"/>
      <c r="L175" s="9"/>
      <c r="M175" s="9"/>
      <c r="N175" s="9"/>
      <c r="O175" s="9"/>
    </row>
    <row r="176" spans="1:15">
      <c r="A176" s="9"/>
      <c r="B176" s="9"/>
      <c r="C176" s="9"/>
      <c r="D176" s="9"/>
      <c r="E176" s="9"/>
      <c r="F176" s="9"/>
      <c r="G176" s="9"/>
      <c r="H176" s="9"/>
      <c r="I176" s="9"/>
      <c r="J176" s="9"/>
      <c r="K176" s="9"/>
      <c r="L176" s="9"/>
      <c r="M176" s="9"/>
      <c r="N176" s="9"/>
      <c r="O176" s="9"/>
    </row>
    <row r="177" spans="1:15">
      <c r="A177" s="9"/>
      <c r="B177" s="9"/>
      <c r="C177" s="9"/>
      <c r="D177" s="9"/>
      <c r="E177" s="9"/>
      <c r="F177" s="9"/>
      <c r="G177" s="9"/>
      <c r="H177" s="9"/>
      <c r="I177" s="9"/>
      <c r="J177" s="9"/>
      <c r="K177" s="9"/>
      <c r="L177" s="9"/>
      <c r="M177" s="9"/>
      <c r="N177" s="9"/>
      <c r="O177" s="9"/>
    </row>
    <row r="178" spans="1:15">
      <c r="A178" s="9"/>
      <c r="B178" s="9"/>
      <c r="C178" s="9"/>
      <c r="D178" s="9"/>
      <c r="E178" s="9"/>
      <c r="F178" s="9"/>
      <c r="G178" s="9"/>
      <c r="H178" s="9"/>
      <c r="I178" s="9"/>
      <c r="J178" s="9"/>
      <c r="K178" s="9"/>
      <c r="L178" s="9"/>
      <c r="M178" s="9"/>
      <c r="N178" s="9"/>
      <c r="O178" s="9"/>
    </row>
    <row r="179" spans="1:15">
      <c r="A179" s="9"/>
      <c r="B179" s="9"/>
      <c r="C179" s="9"/>
      <c r="D179" s="9"/>
      <c r="E179" s="9"/>
      <c r="F179" s="9"/>
      <c r="G179" s="9"/>
      <c r="H179" s="9"/>
      <c r="I179" s="9"/>
      <c r="J179" s="9"/>
      <c r="K179" s="9"/>
      <c r="L179" s="9"/>
      <c r="M179" s="9"/>
      <c r="N179" s="9"/>
      <c r="O179" s="9"/>
    </row>
    <row r="180" spans="1:15">
      <c r="A180" s="9"/>
      <c r="B180" s="9"/>
      <c r="C180" s="9"/>
      <c r="D180" s="9"/>
      <c r="E180" s="9"/>
      <c r="F180" s="9"/>
      <c r="G180" s="9"/>
      <c r="H180" s="9"/>
      <c r="I180" s="9"/>
      <c r="J180" s="9"/>
      <c r="K180" s="9"/>
      <c r="L180" s="9"/>
      <c r="M180" s="9"/>
      <c r="N180" s="9"/>
      <c r="O180" s="9"/>
    </row>
    <row r="181" spans="1:15">
      <c r="A181" s="9"/>
      <c r="B181" s="9"/>
      <c r="C181" s="9"/>
      <c r="D181" s="9"/>
      <c r="E181" s="9"/>
      <c r="F181" s="9"/>
      <c r="G181" s="9"/>
      <c r="H181" s="9"/>
      <c r="I181" s="9"/>
      <c r="J181" s="9"/>
      <c r="K181" s="9"/>
      <c r="L181" s="9"/>
      <c r="M181" s="9"/>
      <c r="N181" s="9"/>
      <c r="O181" s="9"/>
    </row>
    <row r="182" spans="1:15">
      <c r="A182" s="9"/>
      <c r="B182" s="9"/>
      <c r="C182" s="9"/>
      <c r="D182" s="9"/>
      <c r="E182" s="9"/>
      <c r="F182" s="9"/>
      <c r="G182" s="9"/>
      <c r="H182" s="9"/>
      <c r="I182" s="9"/>
      <c r="J182" s="9"/>
      <c r="K182" s="9"/>
      <c r="L182" s="9"/>
      <c r="M182" s="9"/>
      <c r="N182" s="9"/>
      <c r="O182" s="9"/>
    </row>
    <row r="183" spans="1:15">
      <c r="A183" s="9"/>
      <c r="B183" s="9"/>
      <c r="C183" s="9"/>
      <c r="D183" s="9"/>
      <c r="E183" s="9"/>
      <c r="F183" s="9"/>
      <c r="G183" s="9"/>
      <c r="H183" s="9"/>
      <c r="I183" s="9"/>
      <c r="J183" s="9"/>
      <c r="K183" s="9"/>
      <c r="L183" s="9"/>
      <c r="M183" s="9"/>
      <c r="N183" s="9"/>
      <c r="O183" s="9"/>
    </row>
    <row r="184" spans="1:15">
      <c r="A184" s="9"/>
      <c r="B184" s="9"/>
      <c r="C184" s="9"/>
      <c r="D184" s="9"/>
      <c r="E184" s="9"/>
      <c r="F184" s="9"/>
      <c r="G184" s="9"/>
      <c r="H184" s="9"/>
      <c r="I184" s="9"/>
      <c r="J184" s="9"/>
      <c r="K184" s="9"/>
      <c r="L184" s="9"/>
      <c r="M184" s="9"/>
      <c r="N184" s="9"/>
      <c r="O184" s="9"/>
    </row>
    <row r="185" spans="1:15">
      <c r="A185" s="9"/>
      <c r="B185" s="9"/>
      <c r="C185" s="9"/>
      <c r="D185" s="9"/>
      <c r="E185" s="9"/>
      <c r="F185" s="9"/>
      <c r="G185" s="9"/>
      <c r="H185" s="9"/>
      <c r="I185" s="9"/>
      <c r="J185" s="9"/>
      <c r="K185" s="9"/>
      <c r="L185" s="9"/>
      <c r="M185" s="9"/>
      <c r="N185" s="9"/>
      <c r="O185" s="9"/>
    </row>
    <row r="186" spans="1:15">
      <c r="A186" s="9"/>
      <c r="B186" s="9"/>
      <c r="C186" s="9"/>
      <c r="D186" s="9"/>
      <c r="E186" s="9"/>
      <c r="F186" s="9"/>
      <c r="G186" s="9"/>
      <c r="H186" s="9"/>
      <c r="I186" s="9"/>
      <c r="J186" s="9"/>
      <c r="K186" s="9"/>
      <c r="L186" s="9"/>
      <c r="M186" s="9"/>
      <c r="N186" s="9"/>
      <c r="O186" s="9"/>
    </row>
    <row r="187" spans="1:15">
      <c r="A187" s="9"/>
      <c r="B187" s="9"/>
      <c r="C187" s="9"/>
      <c r="D187" s="9"/>
      <c r="E187" s="9"/>
      <c r="F187" s="9"/>
      <c r="G187" s="9"/>
      <c r="H187" s="9"/>
      <c r="I187" s="9"/>
      <c r="J187" s="9"/>
      <c r="K187" s="9"/>
      <c r="L187" s="9"/>
      <c r="M187" s="9"/>
      <c r="N187" s="9"/>
      <c r="O187" s="9"/>
    </row>
    <row r="188" spans="1:15">
      <c r="A188" s="9"/>
      <c r="B188" s="9"/>
      <c r="C188" s="9"/>
      <c r="D188" s="9"/>
      <c r="E188" s="9"/>
      <c r="F188" s="9"/>
      <c r="G188" s="9"/>
      <c r="H188" s="9"/>
      <c r="I188" s="9"/>
      <c r="J188" s="9"/>
      <c r="K188" s="9"/>
      <c r="L188" s="9"/>
      <c r="M188" s="9"/>
      <c r="N188" s="9"/>
      <c r="O188" s="9"/>
    </row>
    <row r="189" spans="1:15">
      <c r="A189" s="9"/>
      <c r="B189" s="9"/>
      <c r="C189" s="9"/>
      <c r="D189" s="9"/>
      <c r="E189" s="9"/>
      <c r="F189" s="9"/>
      <c r="G189" s="9"/>
      <c r="H189" s="9"/>
      <c r="I189" s="9"/>
      <c r="J189" s="9"/>
      <c r="K189" s="9"/>
      <c r="L189" s="9"/>
      <c r="M189" s="9"/>
      <c r="N189" s="9"/>
      <c r="O189" s="9"/>
    </row>
    <row r="190" spans="1:15">
      <c r="A190" s="9"/>
      <c r="B190" s="9"/>
      <c r="C190" s="9"/>
      <c r="D190" s="9"/>
      <c r="E190" s="9"/>
      <c r="F190" s="9"/>
      <c r="G190" s="9"/>
      <c r="H190" s="9"/>
      <c r="I190" s="9"/>
      <c r="J190" s="9"/>
      <c r="K190" s="9"/>
      <c r="L190" s="9"/>
      <c r="M190" s="9"/>
      <c r="N190" s="9"/>
      <c r="O190" s="9"/>
    </row>
    <row r="191" spans="1:15">
      <c r="A191" s="9"/>
      <c r="B191" s="9"/>
      <c r="C191" s="9"/>
      <c r="D191" s="9"/>
      <c r="E191" s="9"/>
      <c r="F191" s="9"/>
      <c r="G191" s="9"/>
      <c r="H191" s="9"/>
      <c r="I191" s="9"/>
      <c r="J191" s="9"/>
      <c r="K191" s="9"/>
      <c r="L191" s="9"/>
      <c r="M191" s="9"/>
      <c r="N191" s="9"/>
      <c r="O191" s="9"/>
    </row>
    <row r="192" spans="1:15">
      <c r="A192" s="9"/>
      <c r="B192" s="9"/>
      <c r="C192" s="9"/>
      <c r="D192" s="9"/>
      <c r="E192" s="9"/>
      <c r="F192" s="9"/>
      <c r="G192" s="9"/>
      <c r="H192" s="9"/>
      <c r="I192" s="9"/>
      <c r="J192" s="9"/>
      <c r="K192" s="9"/>
      <c r="L192" s="9"/>
      <c r="M192" s="9"/>
      <c r="N192" s="9"/>
      <c r="O192" s="9"/>
    </row>
    <row r="193" spans="1:15">
      <c r="A193" s="9"/>
      <c r="B193" s="9"/>
      <c r="C193" s="9"/>
      <c r="D193" s="9"/>
      <c r="E193" s="9"/>
      <c r="F193" s="9"/>
      <c r="G193" s="9"/>
      <c r="H193" s="9"/>
      <c r="I193" s="9"/>
      <c r="J193" s="9"/>
      <c r="K193" s="9"/>
      <c r="L193" s="9"/>
      <c r="M193" s="9"/>
      <c r="N193" s="9"/>
      <c r="O193" s="9"/>
    </row>
    <row r="194" spans="1:15">
      <c r="A194" s="9"/>
      <c r="B194" s="9"/>
      <c r="C194" s="9"/>
      <c r="D194" s="9"/>
      <c r="E194" s="9"/>
      <c r="F194" s="9"/>
      <c r="G194" s="9"/>
      <c r="H194" s="9"/>
      <c r="I194" s="9"/>
      <c r="J194" s="9"/>
      <c r="K194" s="9"/>
      <c r="L194" s="9"/>
      <c r="M194" s="9"/>
      <c r="N194" s="9"/>
      <c r="O194" s="9"/>
    </row>
    <row r="195" spans="1:15">
      <c r="A195" s="9"/>
      <c r="B195" s="9"/>
      <c r="C195" s="9"/>
      <c r="D195" s="9"/>
      <c r="E195" s="9"/>
      <c r="F195" s="9"/>
      <c r="G195" s="9"/>
      <c r="H195" s="9"/>
      <c r="I195" s="9"/>
      <c r="J195" s="9"/>
      <c r="K195" s="9"/>
      <c r="L195" s="9"/>
      <c r="M195" s="9"/>
      <c r="N195" s="9"/>
      <c r="O195" s="9"/>
    </row>
    <row r="196" spans="1:15">
      <c r="A196" s="9"/>
      <c r="B196" s="9"/>
      <c r="C196" s="9"/>
      <c r="D196" s="9"/>
      <c r="E196" s="9"/>
      <c r="F196" s="9"/>
      <c r="G196" s="9"/>
      <c r="H196" s="9"/>
      <c r="I196" s="9"/>
      <c r="J196" s="9"/>
      <c r="K196" s="9"/>
      <c r="L196" s="9"/>
      <c r="M196" s="9"/>
      <c r="N196" s="9"/>
      <c r="O196" s="9"/>
    </row>
    <row r="197" spans="1:15">
      <c r="A197" s="9"/>
      <c r="B197" s="9"/>
      <c r="C197" s="9"/>
      <c r="D197" s="9"/>
      <c r="E197" s="9"/>
      <c r="F197" s="9"/>
      <c r="G197" s="9"/>
      <c r="H197" s="9"/>
      <c r="I197" s="9"/>
      <c r="J197" s="9"/>
      <c r="K197" s="9"/>
      <c r="L197" s="9"/>
      <c r="M197" s="9"/>
      <c r="N197" s="9"/>
      <c r="O197" s="9"/>
    </row>
    <row r="198" spans="1:15">
      <c r="A198" s="9"/>
      <c r="B198" s="9"/>
      <c r="C198" s="9"/>
      <c r="D198" s="9"/>
      <c r="E198" s="9"/>
      <c r="F198" s="9"/>
      <c r="G198" s="9"/>
      <c r="H198" s="9"/>
      <c r="I198" s="9"/>
      <c r="J198" s="9"/>
      <c r="K198" s="9"/>
      <c r="L198" s="9"/>
      <c r="M198" s="9"/>
      <c r="N198" s="9"/>
      <c r="O198" s="9"/>
    </row>
    <row r="199" spans="1:15">
      <c r="A199" s="9"/>
      <c r="B199" s="9"/>
      <c r="C199" s="9"/>
      <c r="D199" s="9"/>
      <c r="E199" s="9"/>
      <c r="F199" s="9"/>
      <c r="G199" s="9"/>
      <c r="H199" s="9"/>
      <c r="I199" s="9"/>
      <c r="J199" s="9"/>
      <c r="K199" s="9"/>
      <c r="L199" s="9"/>
      <c r="M199" s="9"/>
      <c r="N199" s="9"/>
      <c r="O199" s="9"/>
    </row>
    <row r="200" spans="1:15">
      <c r="A200" s="9"/>
      <c r="B200" s="9"/>
      <c r="C200" s="9"/>
      <c r="D200" s="9"/>
      <c r="E200" s="9"/>
      <c r="F200" s="9"/>
      <c r="G200" s="9"/>
      <c r="H200" s="9"/>
      <c r="I200" s="9"/>
      <c r="J200" s="9"/>
      <c r="K200" s="9"/>
      <c r="L200" s="9"/>
      <c r="M200" s="9"/>
      <c r="N200" s="9"/>
      <c r="O200" s="9"/>
    </row>
    <row r="201" spans="1:15">
      <c r="A201" s="9"/>
      <c r="B201" s="9"/>
      <c r="C201" s="9"/>
      <c r="D201" s="9"/>
      <c r="E201" s="9"/>
      <c r="F201" s="9"/>
      <c r="G201" s="9"/>
      <c r="H201" s="9"/>
      <c r="I201" s="9"/>
      <c r="J201" s="9"/>
      <c r="K201" s="9"/>
      <c r="L201" s="9"/>
      <c r="M201" s="9"/>
      <c r="N201" s="9"/>
      <c r="O201" s="9"/>
    </row>
    <row r="202" spans="1:15">
      <c r="A202" s="9"/>
      <c r="B202" s="9"/>
      <c r="C202" s="9"/>
      <c r="D202" s="9"/>
      <c r="E202" s="9"/>
      <c r="F202" s="9"/>
      <c r="G202" s="9"/>
      <c r="H202" s="9"/>
      <c r="I202" s="9"/>
      <c r="J202" s="9"/>
      <c r="K202" s="9"/>
      <c r="L202" s="9"/>
      <c r="M202" s="9"/>
      <c r="N202" s="9"/>
      <c r="O202" s="9"/>
    </row>
    <row r="203" spans="1:15">
      <c r="A203" s="9"/>
      <c r="B203" s="9"/>
      <c r="C203" s="9"/>
      <c r="D203" s="9"/>
      <c r="E203" s="9"/>
      <c r="F203" s="9"/>
      <c r="G203" s="9"/>
      <c r="H203" s="9"/>
      <c r="I203" s="9"/>
      <c r="J203" s="9"/>
      <c r="K203" s="9"/>
      <c r="L203" s="9"/>
      <c r="M203" s="9"/>
      <c r="N203" s="9"/>
      <c r="O203" s="9"/>
    </row>
    <row r="204" spans="1:15">
      <c r="A204" s="9"/>
      <c r="B204" s="9"/>
      <c r="C204" s="9"/>
      <c r="D204" s="9"/>
      <c r="E204" s="9"/>
      <c r="F204" s="9"/>
      <c r="G204" s="9"/>
      <c r="H204" s="9"/>
      <c r="I204" s="9"/>
      <c r="J204" s="9"/>
      <c r="K204" s="9"/>
      <c r="L204" s="9"/>
      <c r="M204" s="9"/>
      <c r="N204" s="9"/>
      <c r="O204" s="9"/>
    </row>
    <row r="205" spans="1:15">
      <c r="A205" s="9"/>
      <c r="B205" s="9"/>
      <c r="C205" s="9"/>
      <c r="D205" s="9"/>
      <c r="E205" s="9"/>
      <c r="F205" s="9"/>
      <c r="G205" s="9"/>
      <c r="H205" s="9"/>
      <c r="I205" s="9"/>
      <c r="J205" s="9"/>
      <c r="K205" s="9"/>
      <c r="L205" s="9"/>
      <c r="M205" s="9"/>
      <c r="N205" s="9"/>
      <c r="O205" s="9"/>
    </row>
    <row r="206" spans="1:15">
      <c r="A206" s="9"/>
      <c r="B206" s="9"/>
      <c r="C206" s="9"/>
      <c r="D206" s="9"/>
      <c r="E206" s="9"/>
      <c r="F206" s="9"/>
      <c r="G206" s="9"/>
      <c r="H206" s="9"/>
      <c r="I206" s="9"/>
      <c r="J206" s="9"/>
      <c r="K206" s="9"/>
      <c r="L206" s="9"/>
      <c r="M206" s="9"/>
      <c r="N206" s="9"/>
      <c r="O206" s="9"/>
    </row>
    <row r="207" spans="1:15">
      <c r="A207" s="9"/>
      <c r="B207" s="9"/>
      <c r="C207" s="9"/>
      <c r="D207" s="9"/>
      <c r="E207" s="9"/>
      <c r="F207" s="9"/>
      <c r="G207" s="9"/>
      <c r="H207" s="9"/>
      <c r="I207" s="9"/>
      <c r="J207" s="9"/>
      <c r="K207" s="9"/>
      <c r="L207" s="9"/>
      <c r="M207" s="9"/>
      <c r="N207" s="9"/>
      <c r="O207" s="9"/>
    </row>
    <row r="208" spans="1:15">
      <c r="A208" s="9"/>
      <c r="B208" s="9"/>
      <c r="C208" s="9"/>
      <c r="D208" s="9"/>
      <c r="E208" s="9"/>
      <c r="F208" s="9"/>
      <c r="G208" s="9"/>
      <c r="H208" s="9"/>
      <c r="I208" s="9"/>
      <c r="J208" s="9"/>
      <c r="K208" s="9"/>
      <c r="L208" s="9"/>
      <c r="M208" s="9"/>
      <c r="N208" s="9"/>
      <c r="O208" s="9"/>
    </row>
    <row r="209" spans="1:15">
      <c r="A209" s="9"/>
      <c r="B209" s="9"/>
      <c r="C209" s="9"/>
      <c r="D209" s="9"/>
      <c r="E209" s="9"/>
      <c r="F209" s="9"/>
      <c r="G209" s="9"/>
      <c r="H209" s="9"/>
      <c r="I209" s="9"/>
      <c r="J209" s="9"/>
      <c r="K209" s="9"/>
      <c r="L209" s="9"/>
      <c r="M209" s="9"/>
      <c r="N209" s="9"/>
      <c r="O209" s="9"/>
    </row>
    <row r="210" spans="1:15">
      <c r="A210" s="9"/>
      <c r="B210" s="9"/>
      <c r="C210" s="9"/>
      <c r="D210" s="9"/>
      <c r="E210" s="9"/>
      <c r="F210" s="9"/>
      <c r="G210" s="9"/>
      <c r="H210" s="9"/>
      <c r="I210" s="9"/>
      <c r="J210" s="9"/>
      <c r="K210" s="9"/>
      <c r="L210" s="9"/>
      <c r="M210" s="9"/>
      <c r="N210" s="9"/>
      <c r="O210" s="9"/>
    </row>
    <row r="211" spans="1:15">
      <c r="A211" s="9"/>
      <c r="B211" s="9"/>
      <c r="C211" s="9"/>
      <c r="D211" s="9"/>
      <c r="E211" s="9"/>
      <c r="F211" s="9"/>
      <c r="G211" s="9"/>
      <c r="H211" s="9"/>
      <c r="I211" s="9"/>
      <c r="J211" s="9"/>
      <c r="K211" s="9"/>
      <c r="L211" s="9"/>
      <c r="M211" s="9"/>
      <c r="N211" s="9"/>
      <c r="O211" s="9"/>
    </row>
    <row r="212" spans="1:15">
      <c r="A212" s="9"/>
      <c r="B212" s="9"/>
      <c r="C212" s="9"/>
      <c r="D212" s="9"/>
      <c r="E212" s="9"/>
      <c r="F212" s="9"/>
      <c r="G212" s="9"/>
      <c r="H212" s="9"/>
      <c r="I212" s="9"/>
      <c r="J212" s="9"/>
      <c r="K212" s="9"/>
      <c r="L212" s="9"/>
      <c r="M212" s="9"/>
      <c r="N212" s="9"/>
      <c r="O212" s="9"/>
    </row>
    <row r="213" spans="1:15">
      <c r="A213" s="9"/>
      <c r="B213" s="9"/>
      <c r="C213" s="9"/>
      <c r="D213" s="9"/>
      <c r="E213" s="9"/>
      <c r="F213" s="9"/>
      <c r="G213" s="9"/>
      <c r="H213" s="9"/>
      <c r="I213" s="9"/>
      <c r="J213" s="9"/>
      <c r="K213" s="9"/>
      <c r="L213" s="9"/>
      <c r="M213" s="9"/>
      <c r="N213" s="9"/>
      <c r="O213" s="9"/>
    </row>
    <row r="214" spans="1:15">
      <c r="A214" s="9"/>
      <c r="B214" s="9"/>
      <c r="C214" s="9"/>
      <c r="D214" s="9"/>
      <c r="E214" s="9"/>
      <c r="F214" s="9"/>
      <c r="G214" s="9"/>
      <c r="H214" s="9"/>
      <c r="I214" s="9"/>
      <c r="J214" s="9"/>
      <c r="K214" s="9"/>
      <c r="L214" s="9"/>
      <c r="M214" s="9"/>
      <c r="N214" s="9"/>
      <c r="O214" s="9"/>
    </row>
  </sheetData>
  <sheetProtection algorithmName="SHA-512" hashValue="JlxSyFosTehNEpW5Hh5xij2ODyrf2pmZGBYvLfYy0i80Gyw3ZmFaCnKAQbHDEi0it71l/IrS60APxQwvsk6kXw==" saltValue="iWocbgWUI+VMHWB0m9yCHQ==" spinCount="100000" sheet="1" objects="1" scenarios="1"/>
  <mergeCells count="6">
    <mergeCell ref="B11:L11"/>
    <mergeCell ref="B7:H7"/>
    <mergeCell ref="J13:K13"/>
    <mergeCell ref="G3:H3"/>
    <mergeCell ref="E3:F3"/>
    <mergeCell ref="B4:F4"/>
  </mergeCells>
  <conditionalFormatting sqref="C13:E13">
    <cfRule type="containsText" dxfId="6" priority="7" operator="containsText" text="INCOMPLETE">
      <formula>NOT(ISERROR(SEARCH("INCOMPLETE",C13)))</formula>
    </cfRule>
  </conditionalFormatting>
  <conditionalFormatting sqref="G16:J55">
    <cfRule type="expression" dxfId="5" priority="6">
      <formula>OR($C16&lt;&gt;"",$D16&lt;&gt;"",$E16&lt;&gt;"")</formula>
    </cfRule>
  </conditionalFormatting>
  <conditionalFormatting sqref="K16:K55">
    <cfRule type="expression" dxfId="4" priority="2">
      <formula>$J16="Yes"</formula>
    </cfRule>
    <cfRule type="expression" dxfId="3" priority="3">
      <formula>$I16="Yes"</formula>
    </cfRule>
    <cfRule type="expression" dxfId="2" priority="4">
      <formula>$H16="Yes"</formula>
    </cfRule>
    <cfRule type="expression" dxfId="1" priority="5">
      <formula>$G16="Yes"</formula>
    </cfRule>
  </conditionalFormatting>
  <conditionalFormatting sqref="B13">
    <cfRule type="containsText" dxfId="0" priority="1" operator="containsText" text="INCOMPLETE">
      <formula>NOT(ISERROR(SEARCH("INCOMPLETE",B13)))</formula>
    </cfRule>
  </conditionalFormatting>
  <dataValidations disablePrompts="1" count="2">
    <dataValidation type="decimal" allowBlank="1" showInputMessage="1" showErrorMessage="1" sqref="G8:G9" xr:uid="{00000000-0002-0000-0500-000000000000}">
      <formula1>0</formula1>
      <formula2>6</formula2>
    </dataValidation>
    <dataValidation type="list" showInputMessage="1" showErrorMessage="1" sqref="G16:J55" xr:uid="{00000000-0002-0000-0500-000001000000}">
      <formula1>"&lt;Select&gt;, Yes, No"</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2:D32"/>
  <sheetViews>
    <sheetView topLeftCell="A16" workbookViewId="0">
      <selection activeCell="D27" sqref="D27"/>
    </sheetView>
  </sheetViews>
  <sheetFormatPr defaultRowHeight="12.75"/>
  <cols>
    <col min="2" max="2" width="11.85546875" bestFit="1" customWidth="1"/>
    <col min="3" max="3" width="15.140625" customWidth="1"/>
    <col min="4" max="4" width="12.85546875" customWidth="1"/>
  </cols>
  <sheetData>
    <row r="2" spans="2:3">
      <c r="B2" s="119" t="s">
        <v>189</v>
      </c>
    </row>
    <row r="4" spans="2:3">
      <c r="B4" s="105" t="s">
        <v>88</v>
      </c>
      <c r="C4" s="105" t="s">
        <v>190</v>
      </c>
    </row>
    <row r="5" spans="2:3">
      <c r="B5" s="103">
        <v>6</v>
      </c>
      <c r="C5" s="103">
        <v>26.5</v>
      </c>
    </row>
    <row r="6" spans="2:3">
      <c r="B6" s="103">
        <v>5.5</v>
      </c>
      <c r="C6" s="103">
        <v>39.75</v>
      </c>
    </row>
    <row r="7" spans="2:3">
      <c r="B7" s="103">
        <v>5</v>
      </c>
      <c r="C7" s="103">
        <v>53</v>
      </c>
    </row>
    <row r="8" spans="2:3">
      <c r="B8" s="103">
        <v>4.5</v>
      </c>
      <c r="C8" s="103">
        <v>66.25</v>
      </c>
    </row>
    <row r="9" spans="2:3">
      <c r="B9" s="103">
        <v>4</v>
      </c>
      <c r="C9" s="103">
        <v>79.5</v>
      </c>
    </row>
    <row r="10" spans="2:3">
      <c r="B10" s="103">
        <v>3.5</v>
      </c>
      <c r="C10" s="103">
        <v>92.75</v>
      </c>
    </row>
    <row r="11" spans="2:3">
      <c r="B11" s="103">
        <v>3</v>
      </c>
      <c r="C11" s="103">
        <v>106</v>
      </c>
    </row>
    <row r="12" spans="2:3">
      <c r="B12" s="103">
        <v>2.5</v>
      </c>
      <c r="C12" s="103">
        <v>119.25</v>
      </c>
    </row>
    <row r="13" spans="2:3">
      <c r="B13" s="103">
        <v>2</v>
      </c>
      <c r="C13" s="103">
        <v>132.5</v>
      </c>
    </row>
    <row r="14" spans="2:3">
      <c r="B14" s="103">
        <v>1.5</v>
      </c>
      <c r="C14" s="103">
        <v>145.75</v>
      </c>
    </row>
    <row r="15" spans="2:3">
      <c r="B15" s="103">
        <v>1</v>
      </c>
      <c r="C15" s="103">
        <v>159</v>
      </c>
    </row>
    <row r="16" spans="2:3">
      <c r="B16" s="103">
        <v>0</v>
      </c>
      <c r="C16" s="103"/>
    </row>
    <row r="18" spans="2:4">
      <c r="B18" s="119" t="s">
        <v>191</v>
      </c>
    </row>
    <row r="20" spans="2:4" ht="45">
      <c r="B20" s="117" t="s">
        <v>192</v>
      </c>
      <c r="C20" s="118" t="s">
        <v>190</v>
      </c>
      <c r="D20" s="117" t="s">
        <v>88</v>
      </c>
    </row>
    <row r="21" spans="2:4" ht="15">
      <c r="B21" s="117" t="s">
        <v>193</v>
      </c>
      <c r="C21" s="121">
        <v>0</v>
      </c>
      <c r="D21" s="120">
        <v>6</v>
      </c>
    </row>
    <row r="22" spans="2:4" ht="30">
      <c r="B22" s="117" t="s">
        <v>194</v>
      </c>
      <c r="C22" s="121">
        <v>26.5</v>
      </c>
      <c r="D22" s="120">
        <v>5.5</v>
      </c>
    </row>
    <row r="23" spans="2:4" ht="15">
      <c r="B23" s="117" t="s">
        <v>195</v>
      </c>
      <c r="C23" s="121">
        <v>39.75</v>
      </c>
      <c r="D23" s="120">
        <v>5</v>
      </c>
    </row>
    <row r="24" spans="2:4" ht="15">
      <c r="B24" s="117" t="s">
        <v>196</v>
      </c>
      <c r="C24" s="121">
        <v>53</v>
      </c>
      <c r="D24" s="120">
        <v>4.5</v>
      </c>
    </row>
    <row r="25" spans="2:4" ht="30">
      <c r="B25" s="117" t="s">
        <v>197</v>
      </c>
      <c r="C25" s="121">
        <v>66.25</v>
      </c>
      <c r="D25" s="120">
        <v>4</v>
      </c>
    </row>
    <row r="26" spans="2:4" ht="30">
      <c r="B26" s="117" t="s">
        <v>198</v>
      </c>
      <c r="C26" s="121">
        <v>79.5</v>
      </c>
      <c r="D26" s="120">
        <v>3.5</v>
      </c>
    </row>
    <row r="27" spans="2:4" ht="30">
      <c r="B27" s="117" t="s">
        <v>199</v>
      </c>
      <c r="C27" s="121">
        <v>92.75</v>
      </c>
      <c r="D27" s="120">
        <v>3</v>
      </c>
    </row>
    <row r="28" spans="2:4" ht="30">
      <c r="B28" s="117" t="s">
        <v>200</v>
      </c>
      <c r="C28" s="121">
        <v>106</v>
      </c>
      <c r="D28" s="120">
        <v>2.5</v>
      </c>
    </row>
    <row r="29" spans="2:4" ht="30">
      <c r="B29" s="117" t="s">
        <v>201</v>
      </c>
      <c r="C29" s="121">
        <v>119.25</v>
      </c>
      <c r="D29" s="120">
        <v>2</v>
      </c>
    </row>
    <row r="30" spans="2:4" ht="30">
      <c r="B30" s="117" t="s">
        <v>202</v>
      </c>
      <c r="C30" s="121">
        <v>132.5</v>
      </c>
      <c r="D30" s="120">
        <v>1.5</v>
      </c>
    </row>
    <row r="31" spans="2:4" ht="30">
      <c r="B31" s="117" t="s">
        <v>203</v>
      </c>
      <c r="C31" s="121">
        <v>145.75</v>
      </c>
      <c r="D31" s="120">
        <v>1</v>
      </c>
    </row>
    <row r="32" spans="2:4" ht="15">
      <c r="B32" s="117" t="s">
        <v>204</v>
      </c>
      <c r="C32" s="121">
        <v>159</v>
      </c>
      <c r="D32" s="120">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C122"/>
  <sheetViews>
    <sheetView workbookViewId="0">
      <selection activeCell="C17" sqref="C17"/>
    </sheetView>
  </sheetViews>
  <sheetFormatPr defaultRowHeight="12.75"/>
  <sheetData>
    <row r="1" spans="1:3">
      <c r="A1" s="94" t="s">
        <v>205</v>
      </c>
      <c r="B1" s="94" t="s">
        <v>206</v>
      </c>
      <c r="C1" s="95" t="s">
        <v>186</v>
      </c>
    </row>
    <row r="2" spans="1:3" ht="15">
      <c r="A2" s="94" t="s">
        <v>207</v>
      </c>
      <c r="B2" s="94">
        <v>1</v>
      </c>
      <c r="C2" s="96" t="s">
        <v>208</v>
      </c>
    </row>
    <row r="3" spans="1:3" ht="15">
      <c r="A3" s="94" t="s">
        <v>209</v>
      </c>
      <c r="B3" s="94">
        <v>15</v>
      </c>
      <c r="C3" s="96" t="s">
        <v>210</v>
      </c>
    </row>
    <row r="4" spans="1:3" ht="15">
      <c r="A4" s="94" t="s">
        <v>211</v>
      </c>
      <c r="B4" s="94">
        <v>6</v>
      </c>
      <c r="C4" s="96" t="s">
        <v>212</v>
      </c>
    </row>
    <row r="5" spans="1:3" ht="15">
      <c r="A5" s="94" t="s">
        <v>213</v>
      </c>
      <c r="B5" s="94">
        <v>5</v>
      </c>
      <c r="C5" s="96" t="s">
        <v>214</v>
      </c>
    </row>
    <row r="6" spans="1:3" ht="15">
      <c r="A6" s="94" t="s">
        <v>215</v>
      </c>
      <c r="B6" s="94">
        <v>7</v>
      </c>
      <c r="C6" s="96" t="s">
        <v>216</v>
      </c>
    </row>
    <row r="7" spans="1:3" ht="15">
      <c r="A7" s="94" t="s">
        <v>217</v>
      </c>
      <c r="B7" s="94">
        <v>10</v>
      </c>
      <c r="C7" s="96" t="s">
        <v>218</v>
      </c>
    </row>
    <row r="8" spans="1:3" ht="15">
      <c r="A8" s="94" t="s">
        <v>219</v>
      </c>
      <c r="B8" s="94">
        <v>3</v>
      </c>
      <c r="C8" s="96" t="s">
        <v>220</v>
      </c>
    </row>
    <row r="9" spans="1:3" ht="15">
      <c r="A9" s="94" t="s">
        <v>221</v>
      </c>
      <c r="B9" s="94">
        <v>7</v>
      </c>
      <c r="C9" s="96" t="s">
        <v>216</v>
      </c>
    </row>
    <row r="10" spans="1:3" ht="15">
      <c r="A10" s="94" t="s">
        <v>222</v>
      </c>
      <c r="B10" s="94">
        <v>2</v>
      </c>
      <c r="C10" s="96" t="s">
        <v>223</v>
      </c>
    </row>
    <row r="11" spans="1:3" ht="15">
      <c r="A11" s="94" t="s">
        <v>224</v>
      </c>
      <c r="B11" s="94">
        <v>1</v>
      </c>
      <c r="C11" s="96" t="s">
        <v>208</v>
      </c>
    </row>
    <row r="12" spans="1:3" ht="15">
      <c r="A12" s="94" t="s">
        <v>225</v>
      </c>
      <c r="B12" s="94">
        <v>5</v>
      </c>
      <c r="C12" s="96" t="s">
        <v>214</v>
      </c>
    </row>
    <row r="13" spans="1:3" ht="15">
      <c r="A13" s="94" t="s">
        <v>226</v>
      </c>
      <c r="B13" s="94">
        <v>17</v>
      </c>
      <c r="C13" s="96" t="s">
        <v>227</v>
      </c>
    </row>
    <row r="14" spans="1:3" ht="15">
      <c r="A14" s="94" t="s">
        <v>228</v>
      </c>
      <c r="B14" s="94">
        <v>8</v>
      </c>
      <c r="C14" s="96" t="s">
        <v>229</v>
      </c>
    </row>
    <row r="15" spans="1:3" ht="15">
      <c r="A15" s="94" t="s">
        <v>230</v>
      </c>
      <c r="B15" s="94">
        <v>12</v>
      </c>
      <c r="C15" s="96" t="s">
        <v>231</v>
      </c>
    </row>
    <row r="16" spans="1:3" ht="15">
      <c r="A16" s="94" t="s">
        <v>232</v>
      </c>
      <c r="B16" s="94">
        <v>5</v>
      </c>
      <c r="C16" s="96" t="s">
        <v>214</v>
      </c>
    </row>
    <row r="17" spans="1:3" ht="15">
      <c r="A17" s="94" t="s">
        <v>233</v>
      </c>
      <c r="B17" s="94">
        <v>7</v>
      </c>
      <c r="C17" s="96" t="s">
        <v>216</v>
      </c>
    </row>
    <row r="18" spans="1:3" ht="15">
      <c r="A18" s="94" t="s">
        <v>234</v>
      </c>
      <c r="B18" s="94">
        <v>12</v>
      </c>
      <c r="C18" s="96" t="s">
        <v>231</v>
      </c>
    </row>
    <row r="19" spans="1:3" ht="15">
      <c r="A19" s="94" t="s">
        <v>235</v>
      </c>
      <c r="B19" s="94">
        <v>12</v>
      </c>
      <c r="C19" s="96" t="s">
        <v>231</v>
      </c>
    </row>
    <row r="20" spans="1:3" ht="15">
      <c r="A20" s="94" t="s">
        <v>236</v>
      </c>
      <c r="B20" s="94">
        <v>1</v>
      </c>
      <c r="C20" s="96" t="s">
        <v>208</v>
      </c>
    </row>
    <row r="21" spans="1:3" ht="15">
      <c r="A21" s="94" t="s">
        <v>237</v>
      </c>
      <c r="B21" s="94">
        <v>2</v>
      </c>
      <c r="C21" s="96" t="s">
        <v>223</v>
      </c>
    </row>
    <row r="22" spans="1:3" ht="15">
      <c r="A22" s="94" t="s">
        <v>238</v>
      </c>
      <c r="B22" s="94">
        <v>6</v>
      </c>
      <c r="C22" s="96" t="s">
        <v>212</v>
      </c>
    </row>
    <row r="23" spans="1:3" ht="15">
      <c r="A23" s="94" t="s">
        <v>239</v>
      </c>
      <c r="B23" s="94">
        <v>7</v>
      </c>
      <c r="C23" s="96" t="s">
        <v>216</v>
      </c>
    </row>
    <row r="24" spans="1:3" ht="15">
      <c r="A24" s="94" t="s">
        <v>240</v>
      </c>
      <c r="B24" s="94">
        <v>1</v>
      </c>
      <c r="C24" s="96" t="s">
        <v>208</v>
      </c>
    </row>
    <row r="25" spans="1:3" ht="15">
      <c r="A25" s="94" t="s">
        <v>241</v>
      </c>
      <c r="B25" s="94">
        <v>14</v>
      </c>
      <c r="C25" s="96" t="s">
        <v>242</v>
      </c>
    </row>
    <row r="26" spans="1:3" ht="15">
      <c r="A26" s="94" t="s">
        <v>243</v>
      </c>
      <c r="B26" s="94">
        <v>6</v>
      </c>
      <c r="C26" s="96" t="s">
        <v>212</v>
      </c>
    </row>
    <row r="27" spans="1:3" ht="15">
      <c r="A27" s="94" t="s">
        <v>244</v>
      </c>
      <c r="B27" s="94">
        <v>8</v>
      </c>
      <c r="C27" s="96" t="s">
        <v>229</v>
      </c>
    </row>
    <row r="28" spans="1:3" ht="15">
      <c r="A28" s="94" t="s">
        <v>245</v>
      </c>
      <c r="B28" s="94">
        <v>10</v>
      </c>
      <c r="C28" s="96" t="s">
        <v>218</v>
      </c>
    </row>
    <row r="29" spans="1:3" ht="15">
      <c r="A29" s="94" t="s">
        <v>246</v>
      </c>
      <c r="B29" s="94">
        <v>10</v>
      </c>
      <c r="C29" s="96" t="s">
        <v>218</v>
      </c>
    </row>
    <row r="30" spans="1:3" ht="15">
      <c r="A30" s="94" t="s">
        <v>247</v>
      </c>
      <c r="B30" s="94">
        <v>11</v>
      </c>
      <c r="C30" s="96" t="s">
        <v>248</v>
      </c>
    </row>
    <row r="31" spans="1:3" ht="15">
      <c r="A31" s="94" t="s">
        <v>249</v>
      </c>
      <c r="B31" s="94">
        <v>3</v>
      </c>
      <c r="C31" s="96" t="s">
        <v>220</v>
      </c>
    </row>
    <row r="32" spans="1:3" ht="15">
      <c r="A32" s="94" t="s">
        <v>250</v>
      </c>
      <c r="B32" s="94">
        <v>6</v>
      </c>
      <c r="C32" s="96" t="s">
        <v>212</v>
      </c>
    </row>
    <row r="33" spans="1:3" ht="15">
      <c r="A33" s="94" t="s">
        <v>251</v>
      </c>
      <c r="B33" s="94">
        <v>1</v>
      </c>
      <c r="C33" s="96" t="s">
        <v>208</v>
      </c>
    </row>
    <row r="34" spans="1:3" ht="15">
      <c r="A34" s="94" t="s">
        <v>252</v>
      </c>
      <c r="B34" s="94">
        <v>1</v>
      </c>
      <c r="C34" s="96" t="s">
        <v>208</v>
      </c>
    </row>
    <row r="35" spans="1:3" ht="15">
      <c r="A35" s="94" t="s">
        <v>253</v>
      </c>
      <c r="B35" s="94">
        <v>9</v>
      </c>
      <c r="C35" s="96" t="s">
        <v>254</v>
      </c>
    </row>
    <row r="36" spans="1:3" ht="15">
      <c r="A36" s="94" t="s">
        <v>255</v>
      </c>
      <c r="B36" s="94">
        <v>1</v>
      </c>
      <c r="C36" s="96" t="s">
        <v>208</v>
      </c>
    </row>
    <row r="37" spans="1:3" ht="15">
      <c r="A37" s="94" t="s">
        <v>256</v>
      </c>
      <c r="B37" s="94">
        <v>4</v>
      </c>
      <c r="C37" s="96" t="s">
        <v>257</v>
      </c>
    </row>
    <row r="38" spans="1:3" ht="15">
      <c r="A38" s="94" t="s">
        <v>258</v>
      </c>
      <c r="B38" s="94">
        <v>13</v>
      </c>
      <c r="C38" s="96" t="s">
        <v>259</v>
      </c>
    </row>
    <row r="39" spans="1:3" ht="15">
      <c r="A39" s="94" t="s">
        <v>260</v>
      </c>
      <c r="B39" s="94">
        <v>7</v>
      </c>
      <c r="C39" s="96" t="s">
        <v>216</v>
      </c>
    </row>
    <row r="40" spans="1:3" ht="15">
      <c r="A40" s="94" t="s">
        <v>261</v>
      </c>
      <c r="B40" s="94">
        <v>13</v>
      </c>
      <c r="C40" s="96" t="s">
        <v>259</v>
      </c>
    </row>
    <row r="41" spans="1:3" ht="15">
      <c r="A41" s="94" t="s">
        <v>262</v>
      </c>
      <c r="B41" s="94">
        <v>5</v>
      </c>
      <c r="C41" s="96" t="s">
        <v>214</v>
      </c>
    </row>
    <row r="42" spans="1:3" ht="15">
      <c r="A42" s="94" t="s">
        <v>263</v>
      </c>
      <c r="B42" s="94">
        <v>1</v>
      </c>
      <c r="C42" s="96" t="s">
        <v>208</v>
      </c>
    </row>
    <row r="43" spans="1:3" ht="15">
      <c r="A43" s="94" t="s">
        <v>264</v>
      </c>
      <c r="B43" s="94">
        <v>1</v>
      </c>
      <c r="C43" s="96" t="s">
        <v>208</v>
      </c>
    </row>
    <row r="44" spans="1:3" ht="15">
      <c r="A44" s="94" t="s">
        <v>265</v>
      </c>
      <c r="B44" s="94">
        <v>11</v>
      </c>
      <c r="C44" s="96" t="s">
        <v>248</v>
      </c>
    </row>
    <row r="45" spans="1:3" ht="15">
      <c r="A45" s="94" t="s">
        <v>266</v>
      </c>
      <c r="B45" s="94">
        <v>10</v>
      </c>
      <c r="C45" s="96" t="s">
        <v>218</v>
      </c>
    </row>
    <row r="46" spans="1:3" ht="15">
      <c r="A46" s="94" t="s">
        <v>267</v>
      </c>
      <c r="B46" s="94">
        <v>1</v>
      </c>
      <c r="C46" s="96" t="s">
        <v>208</v>
      </c>
    </row>
    <row r="47" spans="1:3" ht="15">
      <c r="A47" s="94" t="s">
        <v>268</v>
      </c>
      <c r="B47" s="94">
        <v>6</v>
      </c>
      <c r="C47" s="96" t="s">
        <v>212</v>
      </c>
    </row>
    <row r="48" spans="1:3" ht="15">
      <c r="A48" s="94" t="s">
        <v>269</v>
      </c>
      <c r="B48" s="94">
        <v>18</v>
      </c>
      <c r="C48" s="96" t="s">
        <v>270</v>
      </c>
    </row>
    <row r="49" spans="1:3" ht="15">
      <c r="A49" s="94" t="s">
        <v>271</v>
      </c>
      <c r="B49" s="94">
        <v>11</v>
      </c>
      <c r="C49" s="96" t="s">
        <v>248</v>
      </c>
    </row>
    <row r="50" spans="1:3" ht="15">
      <c r="A50" s="94" t="s">
        <v>272</v>
      </c>
      <c r="B50" s="94">
        <v>11</v>
      </c>
      <c r="C50" s="96" t="s">
        <v>248</v>
      </c>
    </row>
    <row r="51" spans="1:3" ht="15">
      <c r="A51" s="94" t="s">
        <v>273</v>
      </c>
      <c r="B51" s="94">
        <v>1</v>
      </c>
      <c r="C51" s="96" t="s">
        <v>208</v>
      </c>
    </row>
    <row r="52" spans="1:3" ht="15">
      <c r="A52" s="94" t="s">
        <v>274</v>
      </c>
      <c r="B52" s="94">
        <v>12</v>
      </c>
      <c r="C52" s="96" t="s">
        <v>231</v>
      </c>
    </row>
    <row r="53" spans="1:3" ht="15">
      <c r="A53" s="94" t="s">
        <v>275</v>
      </c>
      <c r="B53" s="94">
        <v>18</v>
      </c>
      <c r="C53" s="96" t="s">
        <v>270</v>
      </c>
    </row>
    <row r="54" spans="1:3" ht="15">
      <c r="A54" s="94" t="s">
        <v>276</v>
      </c>
      <c r="B54" s="94">
        <v>13</v>
      </c>
      <c r="C54" s="96" t="s">
        <v>259</v>
      </c>
    </row>
    <row r="55" spans="1:3" ht="15">
      <c r="A55" s="94" t="s">
        <v>277</v>
      </c>
      <c r="B55" s="94">
        <v>1</v>
      </c>
      <c r="C55" s="96" t="s">
        <v>208</v>
      </c>
    </row>
    <row r="56" spans="1:3" ht="15">
      <c r="A56" s="94" t="s">
        <v>278</v>
      </c>
      <c r="B56" s="94">
        <v>18</v>
      </c>
      <c r="C56" s="96" t="s">
        <v>270</v>
      </c>
    </row>
    <row r="57" spans="1:3" ht="15">
      <c r="A57" s="94" t="s">
        <v>279</v>
      </c>
      <c r="B57" s="94">
        <v>14</v>
      </c>
      <c r="C57" s="96" t="s">
        <v>242</v>
      </c>
    </row>
    <row r="58" spans="1:3" ht="15">
      <c r="A58" s="94" t="s">
        <v>280</v>
      </c>
      <c r="B58" s="94">
        <v>7</v>
      </c>
      <c r="C58" s="96" t="s">
        <v>216</v>
      </c>
    </row>
    <row r="59" spans="1:3" ht="15">
      <c r="A59" s="94" t="s">
        <v>281</v>
      </c>
      <c r="B59" s="94">
        <v>8</v>
      </c>
      <c r="C59" s="96" t="s">
        <v>229</v>
      </c>
    </row>
    <row r="60" spans="1:3" ht="15">
      <c r="A60" s="94" t="s">
        <v>282</v>
      </c>
      <c r="B60" s="94">
        <v>16</v>
      </c>
      <c r="C60" s="96" t="s">
        <v>283</v>
      </c>
    </row>
    <row r="61" spans="1:3" ht="15">
      <c r="A61" s="94" t="s">
        <v>284</v>
      </c>
      <c r="B61" s="94">
        <v>6</v>
      </c>
      <c r="C61" s="96" t="s">
        <v>212</v>
      </c>
    </row>
    <row r="62" spans="1:3" ht="15">
      <c r="A62" s="94" t="s">
        <v>285</v>
      </c>
      <c r="B62" s="94">
        <v>16</v>
      </c>
      <c r="C62" s="96" t="s">
        <v>283</v>
      </c>
    </row>
    <row r="63" spans="1:3" ht="15">
      <c r="A63" s="94" t="s">
        <v>286</v>
      </c>
      <c r="B63" s="94">
        <v>11</v>
      </c>
      <c r="C63" s="96" t="s">
        <v>248</v>
      </c>
    </row>
    <row r="64" spans="1:3" ht="15">
      <c r="A64" s="94" t="s">
        <v>287</v>
      </c>
      <c r="B64" s="94">
        <v>11</v>
      </c>
      <c r="C64" s="96" t="s">
        <v>248</v>
      </c>
    </row>
    <row r="65" spans="1:3" ht="15">
      <c r="A65" s="94" t="s">
        <v>288</v>
      </c>
      <c r="B65" s="94">
        <v>1</v>
      </c>
      <c r="C65" s="96" t="s">
        <v>208</v>
      </c>
    </row>
    <row r="66" spans="1:3" ht="15">
      <c r="A66" s="94" t="s">
        <v>289</v>
      </c>
      <c r="B66" s="94">
        <v>7</v>
      </c>
      <c r="C66" s="96" t="s">
        <v>216</v>
      </c>
    </row>
    <row r="67" spans="1:3" ht="15">
      <c r="A67" s="94" t="s">
        <v>290</v>
      </c>
      <c r="B67" s="94">
        <v>2</v>
      </c>
      <c r="C67" s="96" t="s">
        <v>223</v>
      </c>
    </row>
    <row r="68" spans="1:3" ht="15">
      <c r="A68" s="94" t="s">
        <v>291</v>
      </c>
      <c r="B68" s="94">
        <v>1</v>
      </c>
      <c r="C68" s="96" t="s">
        <v>208</v>
      </c>
    </row>
    <row r="69" spans="1:3" ht="15">
      <c r="A69" s="94" t="s">
        <v>292</v>
      </c>
      <c r="B69" s="94">
        <v>13</v>
      </c>
      <c r="C69" s="96" t="s">
        <v>259</v>
      </c>
    </row>
    <row r="70" spans="1:3" ht="15">
      <c r="A70" s="94" t="s">
        <v>293</v>
      </c>
      <c r="B70" s="94">
        <v>1</v>
      </c>
      <c r="C70" s="96" t="s">
        <v>208</v>
      </c>
    </row>
    <row r="71" spans="1:3" ht="15">
      <c r="A71" s="94" t="s">
        <v>294</v>
      </c>
      <c r="B71" s="94">
        <v>9</v>
      </c>
      <c r="C71" s="96" t="s">
        <v>254</v>
      </c>
    </row>
    <row r="72" spans="1:3" ht="15">
      <c r="A72" s="94" t="s">
        <v>295</v>
      </c>
      <c r="B72" s="94">
        <v>11</v>
      </c>
      <c r="C72" s="96" t="s">
        <v>248</v>
      </c>
    </row>
    <row r="73" spans="1:3" ht="15">
      <c r="A73" s="94" t="s">
        <v>296</v>
      </c>
      <c r="B73" s="94">
        <v>6</v>
      </c>
      <c r="C73" s="96" t="s">
        <v>212</v>
      </c>
    </row>
    <row r="74" spans="1:3" ht="15">
      <c r="A74" s="94" t="s">
        <v>297</v>
      </c>
      <c r="B74" s="94">
        <v>5</v>
      </c>
      <c r="C74" s="96" t="s">
        <v>214</v>
      </c>
    </row>
    <row r="75" spans="1:3" ht="15">
      <c r="A75" s="94" t="s">
        <v>298</v>
      </c>
      <c r="B75" s="94">
        <v>12</v>
      </c>
      <c r="C75" s="96" t="s">
        <v>231</v>
      </c>
    </row>
    <row r="76" spans="1:3" ht="15">
      <c r="A76" s="94" t="s">
        <v>299</v>
      </c>
      <c r="B76" s="94">
        <v>1</v>
      </c>
      <c r="C76" s="96" t="s">
        <v>208</v>
      </c>
    </row>
    <row r="77" spans="1:3" ht="15">
      <c r="A77" s="94" t="s">
        <v>300</v>
      </c>
      <c r="B77" s="94">
        <v>7</v>
      </c>
      <c r="C77" s="96" t="s">
        <v>216</v>
      </c>
    </row>
    <row r="78" spans="1:3" ht="15">
      <c r="A78" s="94" t="s">
        <v>301</v>
      </c>
      <c r="B78" s="94">
        <v>1</v>
      </c>
      <c r="C78" s="96" t="s">
        <v>208</v>
      </c>
    </row>
    <row r="79" spans="1:3" ht="15">
      <c r="A79" s="94" t="s">
        <v>302</v>
      </c>
      <c r="B79" s="94">
        <v>13</v>
      </c>
      <c r="C79" s="96" t="s">
        <v>259</v>
      </c>
    </row>
    <row r="80" spans="1:3" ht="15">
      <c r="A80" s="94" t="s">
        <v>303</v>
      </c>
      <c r="B80" s="94">
        <v>12</v>
      </c>
      <c r="C80" s="96" t="s">
        <v>231</v>
      </c>
    </row>
    <row r="81" spans="1:3" ht="15">
      <c r="A81" s="94" t="s">
        <v>304</v>
      </c>
      <c r="B81" s="94">
        <v>14</v>
      </c>
      <c r="C81" s="96" t="s">
        <v>242</v>
      </c>
    </row>
    <row r="82" spans="1:3" ht="15">
      <c r="A82" s="94" t="s">
        <v>305</v>
      </c>
      <c r="B82" s="94">
        <v>4</v>
      </c>
      <c r="C82" s="96" t="s">
        <v>257</v>
      </c>
    </row>
    <row r="83" spans="1:3" ht="15">
      <c r="A83" s="94" t="s">
        <v>306</v>
      </c>
      <c r="B83" s="94">
        <v>3</v>
      </c>
      <c r="C83" s="96" t="s">
        <v>220</v>
      </c>
    </row>
    <row r="84" spans="1:3" ht="15">
      <c r="A84" s="94" t="s">
        <v>307</v>
      </c>
      <c r="B84" s="94">
        <v>7</v>
      </c>
      <c r="C84" s="96" t="s">
        <v>216</v>
      </c>
    </row>
    <row r="85" spans="1:3" ht="15">
      <c r="A85" s="94" t="s">
        <v>308</v>
      </c>
      <c r="B85" s="94">
        <v>1</v>
      </c>
      <c r="C85" s="96" t="s">
        <v>208</v>
      </c>
    </row>
    <row r="86" spans="1:3" ht="15">
      <c r="A86" s="94" t="s">
        <v>309</v>
      </c>
      <c r="B86" s="94">
        <v>2</v>
      </c>
      <c r="C86" s="96" t="s">
        <v>223</v>
      </c>
    </row>
    <row r="87" spans="1:3" ht="15">
      <c r="A87" s="94" t="s">
        <v>310</v>
      </c>
      <c r="B87" s="94">
        <v>1</v>
      </c>
      <c r="C87" s="96" t="s">
        <v>208</v>
      </c>
    </row>
    <row r="88" spans="1:3" ht="15">
      <c r="A88" s="94" t="s">
        <v>311</v>
      </c>
      <c r="B88" s="94">
        <v>11</v>
      </c>
      <c r="C88" s="96" t="s">
        <v>248</v>
      </c>
    </row>
    <row r="89" spans="1:3" ht="15">
      <c r="A89" s="94" t="s">
        <v>312</v>
      </c>
      <c r="B89" s="94">
        <v>16</v>
      </c>
      <c r="C89" s="96" t="s">
        <v>283</v>
      </c>
    </row>
    <row r="90" spans="1:3" ht="15">
      <c r="A90" s="94" t="s">
        <v>313</v>
      </c>
      <c r="B90" s="94">
        <v>1</v>
      </c>
      <c r="C90" s="96" t="s">
        <v>208</v>
      </c>
    </row>
    <row r="91" spans="1:3" ht="15">
      <c r="A91" s="94" t="s">
        <v>314</v>
      </c>
      <c r="B91" s="94">
        <v>1</v>
      </c>
      <c r="C91" s="96" t="s">
        <v>208</v>
      </c>
    </row>
    <row r="92" spans="1:3" ht="15">
      <c r="A92" s="94" t="s">
        <v>315</v>
      </c>
      <c r="B92" s="94">
        <v>7</v>
      </c>
      <c r="C92" s="96" t="s">
        <v>216</v>
      </c>
    </row>
    <row r="93" spans="1:3" ht="15">
      <c r="A93" s="94" t="s">
        <v>316</v>
      </c>
      <c r="B93" s="94">
        <v>1</v>
      </c>
      <c r="C93" s="96" t="s">
        <v>208</v>
      </c>
    </row>
    <row r="94" spans="1:3" ht="15">
      <c r="A94" s="94" t="s">
        <v>317</v>
      </c>
      <c r="B94" s="94">
        <v>1</v>
      </c>
      <c r="C94" s="96" t="s">
        <v>208</v>
      </c>
    </row>
    <row r="95" spans="1:3" ht="15">
      <c r="A95" s="94" t="s">
        <v>318</v>
      </c>
      <c r="B95" s="94">
        <v>5</v>
      </c>
      <c r="C95" s="96" t="s">
        <v>214</v>
      </c>
    </row>
    <row r="96" spans="1:3" ht="15">
      <c r="A96" s="94" t="s">
        <v>319</v>
      </c>
      <c r="B96" s="94">
        <v>3</v>
      </c>
      <c r="C96" s="96" t="s">
        <v>220</v>
      </c>
    </row>
    <row r="97" spans="1:3" ht="15">
      <c r="A97" s="94" t="s">
        <v>320</v>
      </c>
      <c r="B97" s="94">
        <v>5</v>
      </c>
      <c r="C97" s="96" t="s">
        <v>214</v>
      </c>
    </row>
    <row r="98" spans="1:3" ht="15">
      <c r="A98" s="94" t="s">
        <v>321</v>
      </c>
      <c r="B98" s="94">
        <v>10</v>
      </c>
      <c r="C98" s="96" t="s">
        <v>218</v>
      </c>
    </row>
    <row r="99" spans="1:3" ht="15">
      <c r="A99" s="94" t="s">
        <v>322</v>
      </c>
      <c r="B99" s="94">
        <v>12</v>
      </c>
      <c r="C99" s="96" t="s">
        <v>231</v>
      </c>
    </row>
    <row r="100" spans="1:3" ht="15">
      <c r="A100" s="94" t="s">
        <v>323</v>
      </c>
      <c r="B100" s="94">
        <v>6</v>
      </c>
      <c r="C100" s="96" t="s">
        <v>212</v>
      </c>
    </row>
    <row r="101" spans="1:3" ht="15">
      <c r="A101" s="94" t="s">
        <v>324</v>
      </c>
      <c r="B101" s="94">
        <v>1</v>
      </c>
      <c r="C101" s="96" t="s">
        <v>208</v>
      </c>
    </row>
    <row r="102" spans="1:3" ht="15">
      <c r="A102" s="94" t="s">
        <v>325</v>
      </c>
      <c r="B102" s="94">
        <v>16</v>
      </c>
      <c r="C102" s="96" t="s">
        <v>283</v>
      </c>
    </row>
    <row r="103" spans="1:3" ht="15">
      <c r="A103" s="94" t="s">
        <v>326</v>
      </c>
      <c r="B103" s="94">
        <v>5</v>
      </c>
      <c r="C103" s="96" t="s">
        <v>214</v>
      </c>
    </row>
    <row r="104" spans="1:3" ht="15">
      <c r="A104" s="94" t="s">
        <v>327</v>
      </c>
      <c r="B104" s="94">
        <v>9</v>
      </c>
      <c r="C104" s="96" t="s">
        <v>254</v>
      </c>
    </row>
    <row r="105" spans="1:3" ht="15">
      <c r="A105" s="94" t="s">
        <v>328</v>
      </c>
      <c r="B105" s="94">
        <v>6</v>
      </c>
      <c r="C105" s="96" t="s">
        <v>212</v>
      </c>
    </row>
    <row r="106" spans="1:3" ht="15">
      <c r="A106" s="94" t="s">
        <v>329</v>
      </c>
      <c r="B106" s="94">
        <v>2</v>
      </c>
      <c r="C106" s="96" t="s">
        <v>223</v>
      </c>
    </row>
    <row r="107" spans="1:3" ht="15">
      <c r="A107" s="94" t="s">
        <v>330</v>
      </c>
      <c r="B107" s="94">
        <v>4</v>
      </c>
      <c r="C107" s="96" t="s">
        <v>257</v>
      </c>
    </row>
    <row r="108" spans="1:3" ht="15">
      <c r="A108" s="94" t="s">
        <v>331</v>
      </c>
      <c r="B108" s="94">
        <v>4</v>
      </c>
      <c r="C108" s="96" t="s">
        <v>257</v>
      </c>
    </row>
    <row r="109" spans="1:3" ht="15">
      <c r="A109" s="94" t="s">
        <v>332</v>
      </c>
      <c r="B109" s="94">
        <v>10</v>
      </c>
      <c r="C109" s="96" t="s">
        <v>218</v>
      </c>
    </row>
    <row r="110" spans="1:3" ht="15">
      <c r="A110" s="94" t="s">
        <v>333</v>
      </c>
      <c r="B110" s="94">
        <v>1</v>
      </c>
      <c r="C110" s="96" t="s">
        <v>208</v>
      </c>
    </row>
    <row r="111" spans="1:3" ht="15">
      <c r="A111" s="94" t="s">
        <v>334</v>
      </c>
      <c r="B111" s="94">
        <v>1</v>
      </c>
      <c r="C111" s="96" t="s">
        <v>208</v>
      </c>
    </row>
    <row r="112" spans="1:3" ht="15">
      <c r="A112" s="94" t="s">
        <v>335</v>
      </c>
      <c r="B112" s="94">
        <v>1</v>
      </c>
      <c r="C112" s="96" t="s">
        <v>208</v>
      </c>
    </row>
    <row r="113" spans="1:3" ht="15">
      <c r="A113" s="94" t="s">
        <v>336</v>
      </c>
      <c r="B113" s="94">
        <v>7</v>
      </c>
      <c r="C113" s="96" t="s">
        <v>216</v>
      </c>
    </row>
    <row r="114" spans="1:3" ht="15">
      <c r="A114" s="94" t="s">
        <v>337</v>
      </c>
      <c r="B114" s="94">
        <v>1</v>
      </c>
      <c r="C114" s="96" t="s">
        <v>208</v>
      </c>
    </row>
    <row r="115" spans="1:3" ht="15">
      <c r="A115" s="94" t="s">
        <v>338</v>
      </c>
      <c r="B115" s="94">
        <v>1</v>
      </c>
      <c r="C115" s="96" t="s">
        <v>208</v>
      </c>
    </row>
    <row r="116" spans="1:3" ht="15">
      <c r="A116" s="94" t="s">
        <v>339</v>
      </c>
      <c r="B116" s="94">
        <v>11</v>
      </c>
      <c r="C116" s="96" t="s">
        <v>248</v>
      </c>
    </row>
    <row r="117" spans="1:3" ht="15">
      <c r="A117" s="94" t="s">
        <v>340</v>
      </c>
      <c r="B117" s="94">
        <v>7</v>
      </c>
      <c r="C117" s="96" t="s">
        <v>216</v>
      </c>
    </row>
    <row r="118" spans="1:3" ht="15">
      <c r="A118" s="94" t="s">
        <v>341</v>
      </c>
      <c r="B118" s="94">
        <v>6</v>
      </c>
      <c r="C118" s="96" t="s">
        <v>212</v>
      </c>
    </row>
    <row r="119" spans="1:3" ht="15">
      <c r="A119" s="94" t="s">
        <v>342</v>
      </c>
      <c r="B119" s="94">
        <v>6</v>
      </c>
      <c r="C119" s="96" t="s">
        <v>212</v>
      </c>
    </row>
    <row r="120" spans="1:3" ht="15">
      <c r="A120" s="94" t="s">
        <v>343</v>
      </c>
      <c r="B120" s="94">
        <v>6</v>
      </c>
      <c r="C120" s="96" t="s">
        <v>212</v>
      </c>
    </row>
    <row r="121" spans="1:3" ht="15">
      <c r="A121" s="94" t="s">
        <v>344</v>
      </c>
      <c r="B121" s="94">
        <v>10</v>
      </c>
      <c r="C121" s="96" t="s">
        <v>218</v>
      </c>
    </row>
    <row r="122" spans="1:3" ht="15">
      <c r="A122" s="94" t="s">
        <v>345</v>
      </c>
      <c r="B122" s="94">
        <v>18</v>
      </c>
      <c r="C122" s="96" t="s">
        <v>270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Q22"/>
  <sheetViews>
    <sheetView workbookViewId="0">
      <selection activeCell="D27" sqref="D27"/>
    </sheetView>
  </sheetViews>
  <sheetFormatPr defaultRowHeight="12.75"/>
  <sheetData>
    <row r="1" spans="1:17">
      <c r="A1" s="97" t="s">
        <v>346</v>
      </c>
      <c r="B1" s="98" t="s">
        <v>347</v>
      </c>
      <c r="C1" s="98" t="s">
        <v>348</v>
      </c>
      <c r="D1" s="97" t="s">
        <v>349</v>
      </c>
      <c r="E1" s="97" t="s">
        <v>350</v>
      </c>
      <c r="F1" s="99"/>
      <c r="G1" s="99"/>
      <c r="H1" s="99"/>
      <c r="I1" s="99"/>
      <c r="J1" s="99"/>
      <c r="K1" s="99"/>
      <c r="L1" s="99"/>
      <c r="M1" s="99"/>
      <c r="N1" s="99"/>
      <c r="O1" s="99"/>
      <c r="P1" s="99"/>
      <c r="Q1" s="99"/>
    </row>
    <row r="2" spans="1:17">
      <c r="A2" s="97">
        <v>1</v>
      </c>
      <c r="B2" s="98" t="s">
        <v>208</v>
      </c>
      <c r="C2" s="98"/>
      <c r="D2" s="97">
        <v>1771.6125000000002</v>
      </c>
      <c r="E2" s="97">
        <v>410.95499999999993</v>
      </c>
      <c r="G2" t="s">
        <v>351</v>
      </c>
      <c r="I2" s="99"/>
      <c r="J2" s="99"/>
      <c r="K2" s="99"/>
      <c r="L2" s="99"/>
      <c r="M2" s="99"/>
      <c r="N2" s="99"/>
      <c r="O2" s="99"/>
      <c r="P2" s="99"/>
      <c r="Q2" s="99"/>
    </row>
    <row r="3" spans="1:17">
      <c r="A3" s="97">
        <v>2</v>
      </c>
      <c r="B3" s="98" t="s">
        <v>223</v>
      </c>
      <c r="C3" s="98"/>
      <c r="D3" s="97">
        <v>2035.7199999999998</v>
      </c>
      <c r="E3" s="97">
        <v>317.44</v>
      </c>
      <c r="I3" s="99"/>
      <c r="J3" s="99"/>
      <c r="K3" s="99"/>
      <c r="L3" s="99"/>
      <c r="M3" s="99"/>
      <c r="N3" s="99"/>
      <c r="O3" s="99"/>
      <c r="P3" s="99"/>
      <c r="Q3" s="99"/>
    </row>
    <row r="4" spans="1:17">
      <c r="A4" s="97">
        <v>3</v>
      </c>
      <c r="B4" s="98" t="s">
        <v>220</v>
      </c>
      <c r="C4" s="98"/>
      <c r="D4" s="97">
        <v>1942.8200000000004</v>
      </c>
      <c r="E4" s="97">
        <v>248.12499999999997</v>
      </c>
      <c r="I4" s="99"/>
      <c r="J4" s="99"/>
      <c r="K4" s="99"/>
      <c r="L4" s="99"/>
      <c r="M4" s="99"/>
      <c r="N4" s="99"/>
      <c r="O4" s="99"/>
      <c r="P4" s="99"/>
      <c r="Q4" s="99"/>
    </row>
    <row r="5" spans="1:17">
      <c r="A5" s="97">
        <v>4</v>
      </c>
      <c r="B5" s="98" t="s">
        <v>257</v>
      </c>
      <c r="C5" s="98"/>
      <c r="D5" s="97">
        <v>1694.1049999999996</v>
      </c>
      <c r="E5" s="97">
        <v>209.60499999999999</v>
      </c>
      <c r="I5" s="99"/>
      <c r="J5" s="99"/>
      <c r="K5" s="99"/>
      <c r="L5" s="99"/>
      <c r="M5" s="99"/>
      <c r="N5" s="99"/>
      <c r="O5" s="99"/>
      <c r="P5" s="99"/>
      <c r="Q5" s="99"/>
    </row>
    <row r="6" spans="1:17">
      <c r="A6" s="97">
        <v>5</v>
      </c>
      <c r="B6" s="98" t="s">
        <v>214</v>
      </c>
      <c r="C6" s="98"/>
      <c r="D6" s="97">
        <v>1890.885</v>
      </c>
      <c r="E6" s="97">
        <v>252.435</v>
      </c>
      <c r="I6" s="99"/>
      <c r="J6" s="99"/>
      <c r="K6" s="99"/>
      <c r="L6" s="99"/>
      <c r="M6" s="99"/>
      <c r="N6" s="99"/>
      <c r="O6" s="99"/>
      <c r="P6" s="99"/>
      <c r="Q6" s="99"/>
    </row>
    <row r="7" spans="1:17">
      <c r="A7" s="97">
        <v>6</v>
      </c>
      <c r="B7" s="98" t="s">
        <v>212</v>
      </c>
      <c r="C7" s="98"/>
      <c r="D7" s="97">
        <v>2117.5050000000001</v>
      </c>
      <c r="E7" s="97">
        <v>241.39</v>
      </c>
      <c r="I7" s="99"/>
      <c r="J7" s="99"/>
      <c r="K7" s="99"/>
      <c r="L7" s="99"/>
      <c r="M7" s="99"/>
      <c r="N7" s="99"/>
      <c r="O7" s="99"/>
      <c r="P7" s="99"/>
      <c r="Q7" s="99"/>
    </row>
    <row r="8" spans="1:17">
      <c r="A8" s="97">
        <v>7</v>
      </c>
      <c r="B8" s="98" t="s">
        <v>216</v>
      </c>
      <c r="C8" s="98"/>
      <c r="D8" s="97">
        <v>2211.6750000000002</v>
      </c>
      <c r="E8" s="97">
        <v>197.85500000000002</v>
      </c>
      <c r="I8" s="99"/>
      <c r="J8" s="99"/>
      <c r="K8" s="99"/>
      <c r="L8" s="99"/>
      <c r="M8" s="99"/>
      <c r="N8" s="99"/>
      <c r="O8" s="99"/>
      <c r="P8" s="99"/>
      <c r="Q8" s="99"/>
    </row>
    <row r="9" spans="1:17">
      <c r="A9" s="97">
        <v>8</v>
      </c>
      <c r="B9" s="98" t="s">
        <v>229</v>
      </c>
      <c r="C9" s="98"/>
      <c r="D9" s="97">
        <v>2358.1</v>
      </c>
      <c r="E9" s="97">
        <v>136.625</v>
      </c>
      <c r="I9" s="99"/>
      <c r="J9" s="99"/>
      <c r="K9" s="99"/>
      <c r="L9" s="99"/>
      <c r="M9" s="99"/>
      <c r="N9" s="99"/>
      <c r="O9" s="99"/>
      <c r="P9" s="99"/>
      <c r="Q9" s="99"/>
    </row>
    <row r="10" spans="1:17">
      <c r="A10" s="97">
        <v>9</v>
      </c>
      <c r="B10" s="98" t="s">
        <v>254</v>
      </c>
      <c r="C10" s="98"/>
      <c r="D10" s="97">
        <v>2286.5850000000005</v>
      </c>
      <c r="E10" s="97">
        <v>101.52499999999999</v>
      </c>
      <c r="I10" s="99"/>
      <c r="J10" s="99"/>
      <c r="K10" s="99"/>
      <c r="L10" s="99"/>
      <c r="M10" s="99"/>
      <c r="N10" s="99"/>
      <c r="O10" s="99"/>
      <c r="P10" s="99"/>
      <c r="Q10" s="99"/>
    </row>
    <row r="11" spans="1:17">
      <c r="A11" s="97">
        <v>10</v>
      </c>
      <c r="B11" s="98" t="s">
        <v>218</v>
      </c>
      <c r="C11" s="98"/>
      <c r="D11" s="97">
        <v>2297.54</v>
      </c>
      <c r="E11" s="97">
        <v>197.05</v>
      </c>
      <c r="I11" s="99"/>
      <c r="J11" s="99"/>
      <c r="K11" s="99"/>
      <c r="L11" s="99"/>
      <c r="M11" s="99"/>
      <c r="N11" s="99"/>
      <c r="O11" s="99"/>
      <c r="P11" s="99"/>
      <c r="Q11" s="99"/>
    </row>
    <row r="12" spans="1:17">
      <c r="A12" s="97">
        <v>11</v>
      </c>
      <c r="B12" s="98" t="s">
        <v>248</v>
      </c>
      <c r="C12" s="98"/>
      <c r="D12" s="97">
        <v>2112.7250000000004</v>
      </c>
      <c r="E12" s="97">
        <v>250.09</v>
      </c>
      <c r="I12" s="99"/>
      <c r="J12" s="99"/>
      <c r="K12" s="99"/>
      <c r="L12" s="99"/>
      <c r="M12" s="99"/>
      <c r="N12" s="99"/>
      <c r="O12" s="99"/>
      <c r="P12" s="99"/>
      <c r="Q12" s="99"/>
    </row>
    <row r="13" spans="1:17">
      <c r="A13" s="97">
        <v>12</v>
      </c>
      <c r="B13" s="98" t="s">
        <v>231</v>
      </c>
      <c r="C13" s="98"/>
      <c r="D13" s="97">
        <v>2131.6499999999996</v>
      </c>
      <c r="E13" s="97">
        <v>276.625</v>
      </c>
      <c r="I13" s="99"/>
      <c r="J13" s="99"/>
      <c r="K13" s="99"/>
      <c r="L13" s="99"/>
      <c r="M13" s="99"/>
      <c r="N13" s="99"/>
      <c r="O13" s="99"/>
      <c r="P13" s="99"/>
      <c r="Q13" s="99"/>
    </row>
    <row r="14" spans="1:17">
      <c r="A14" s="97">
        <v>13</v>
      </c>
      <c r="B14" s="98" t="s">
        <v>259</v>
      </c>
      <c r="C14" s="98"/>
      <c r="D14" s="97">
        <v>2370.3500000000004</v>
      </c>
      <c r="E14" s="97">
        <v>116.2</v>
      </c>
      <c r="I14" s="99"/>
      <c r="J14" s="99"/>
      <c r="K14" s="99"/>
      <c r="L14" s="99"/>
      <c r="M14" s="99"/>
      <c r="N14" s="99"/>
      <c r="O14" s="99"/>
      <c r="P14" s="99"/>
      <c r="Q14" s="99"/>
    </row>
    <row r="15" spans="1:17">
      <c r="A15" s="97">
        <v>14</v>
      </c>
      <c r="B15" s="98" t="s">
        <v>242</v>
      </c>
      <c r="C15" s="98"/>
      <c r="D15" s="97">
        <v>2448.8050000000003</v>
      </c>
      <c r="E15" s="97">
        <v>113.56500000000001</v>
      </c>
      <c r="I15" s="99"/>
      <c r="J15" s="99"/>
      <c r="K15" s="99"/>
      <c r="L15" s="99"/>
      <c r="M15" s="99"/>
      <c r="N15" s="99"/>
      <c r="O15" s="99"/>
      <c r="P15" s="99"/>
      <c r="Q15" s="99"/>
    </row>
    <row r="16" spans="1:17">
      <c r="A16" s="97">
        <v>15</v>
      </c>
      <c r="B16" s="98" t="s">
        <v>210</v>
      </c>
      <c r="C16" s="98"/>
      <c r="D16" s="97">
        <v>2513.2700000000004</v>
      </c>
      <c r="E16" s="97">
        <v>91.044999999999987</v>
      </c>
      <c r="I16" s="99"/>
      <c r="J16" s="99"/>
      <c r="K16" s="99"/>
      <c r="L16" s="99"/>
      <c r="M16" s="99"/>
      <c r="N16" s="99"/>
      <c r="O16" s="99"/>
      <c r="P16" s="99"/>
      <c r="Q16" s="99"/>
    </row>
    <row r="17" spans="1:17">
      <c r="A17" s="97">
        <v>16</v>
      </c>
      <c r="B17" s="98" t="s">
        <v>283</v>
      </c>
      <c r="C17" s="98"/>
      <c r="D17" s="97">
        <v>2004.92</v>
      </c>
      <c r="E17" s="97">
        <v>101.02500000000001</v>
      </c>
      <c r="I17" s="99"/>
      <c r="J17" s="99"/>
      <c r="K17" s="99"/>
      <c r="L17" s="99"/>
      <c r="M17" s="99"/>
      <c r="N17" s="99"/>
      <c r="O17" s="99"/>
      <c r="P17" s="99"/>
      <c r="Q17" s="99"/>
    </row>
    <row r="18" spans="1:17">
      <c r="A18" s="97">
        <v>17</v>
      </c>
      <c r="B18" s="98" t="s">
        <v>227</v>
      </c>
      <c r="C18" s="98"/>
      <c r="D18" s="97">
        <v>2204.7849999999999</v>
      </c>
      <c r="E18" s="97">
        <v>124.035</v>
      </c>
      <c r="I18" s="99"/>
      <c r="J18" s="99"/>
      <c r="K18" s="99"/>
      <c r="L18" s="99"/>
      <c r="M18" s="99"/>
      <c r="N18" s="99"/>
      <c r="O18" s="99"/>
      <c r="P18" s="99"/>
      <c r="Q18" s="99"/>
    </row>
    <row r="19" spans="1:17">
      <c r="A19" s="97">
        <v>18</v>
      </c>
      <c r="B19" s="98" t="s">
        <v>270</v>
      </c>
      <c r="C19" s="98"/>
      <c r="D19" s="97">
        <v>2404.0549999999998</v>
      </c>
      <c r="E19" s="97">
        <v>35.085000000000001</v>
      </c>
      <c r="I19" s="99"/>
      <c r="J19" s="99"/>
      <c r="K19" s="99"/>
      <c r="L19" s="99"/>
      <c r="M19" s="99"/>
      <c r="N19" s="99"/>
      <c r="O19" s="99"/>
      <c r="P19" s="99"/>
      <c r="Q19" s="99"/>
    </row>
    <row r="20" spans="1:17">
      <c r="A20" s="99"/>
      <c r="B20" s="99"/>
      <c r="C20" s="99"/>
      <c r="D20" s="99"/>
      <c r="E20" s="99"/>
      <c r="F20" s="99"/>
      <c r="G20" s="99"/>
      <c r="H20" s="99"/>
      <c r="I20" s="99"/>
      <c r="J20" s="99"/>
      <c r="K20" s="99"/>
      <c r="L20" s="99"/>
      <c r="M20" s="99"/>
      <c r="N20" s="99"/>
      <c r="O20" s="99"/>
      <c r="P20" s="99"/>
      <c r="Q20" s="99"/>
    </row>
    <row r="21" spans="1:17">
      <c r="A21" s="99"/>
      <c r="B21" s="99"/>
      <c r="C21" s="99"/>
      <c r="D21" s="99"/>
      <c r="E21" s="99"/>
      <c r="F21" s="99"/>
      <c r="G21" s="99"/>
      <c r="H21" s="99"/>
      <c r="I21" s="99"/>
      <c r="J21" s="99"/>
      <c r="K21" s="99"/>
      <c r="L21" s="99"/>
      <c r="M21" s="99"/>
      <c r="N21" s="99"/>
      <c r="O21" s="99"/>
      <c r="P21" s="99"/>
      <c r="Q21" s="99"/>
    </row>
    <row r="22" spans="1:17">
      <c r="A22" s="99"/>
      <c r="B22" s="99"/>
      <c r="C22" s="99"/>
      <c r="D22" s="99"/>
      <c r="E22" s="99"/>
      <c r="F22" s="99"/>
      <c r="G22" s="99"/>
      <c r="H22" s="99"/>
      <c r="I22" s="99"/>
      <c r="J22" s="99"/>
      <c r="K22" s="99"/>
      <c r="L22" s="99"/>
      <c r="M22" s="99"/>
      <c r="N22" s="99"/>
      <c r="O22" s="99"/>
      <c r="P22" s="99"/>
      <c r="Q22" s="9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9fd350d-5467-4bcc-ac93-c85f3eeed96e">
      <UserInfo>
        <DisplayName>Weekes, Phillip</DisplayName>
        <AccountId>20</AccountId>
        <AccountType/>
      </UserInfo>
      <UserInfo>
        <DisplayName>Smith, Ruby</DisplayName>
        <AccountId>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EC7C2D9C4FF842A6B0318CDCAE6712" ma:contentTypeVersion="12" ma:contentTypeDescription="Create a new document." ma:contentTypeScope="" ma:versionID="55d68c44b2d7a63676b2a50c19882e35">
  <xsd:schema xmlns:xsd="http://www.w3.org/2001/XMLSchema" xmlns:xs="http://www.w3.org/2001/XMLSchema" xmlns:p="http://schemas.microsoft.com/office/2006/metadata/properties" xmlns:ns2="4bb25d61-7b2c-4c5f-ab41-62853a8a797f" xmlns:ns3="49fd350d-5467-4bcc-ac93-c85f3eeed96e" targetNamespace="http://schemas.microsoft.com/office/2006/metadata/properties" ma:root="true" ma:fieldsID="7f85407681086dc32962a7f9431bb14c" ns2:_="" ns3:_="">
    <xsd:import namespace="4bb25d61-7b2c-4c5f-ab41-62853a8a797f"/>
    <xsd:import namespace="49fd350d-5467-4bcc-ac93-c85f3eeed9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25d61-7b2c-4c5f-ab41-62853a8a7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fd350d-5467-4bcc-ac93-c85f3eeed96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D5658-8181-47B7-B743-9C93A441A2B5}"/>
</file>

<file path=customXml/itemProps2.xml><?xml version="1.0" encoding="utf-8"?>
<ds:datastoreItem xmlns:ds="http://schemas.openxmlformats.org/officeDocument/2006/customXml" ds:itemID="{F330DF37-5825-4E38-B14E-8A8BD17217EF}"/>
</file>

<file path=customXml/itemProps3.xml><?xml version="1.0" encoding="utf-8"?>
<ds:datastoreItem xmlns:ds="http://schemas.openxmlformats.org/officeDocument/2006/customXml" ds:itemID="{1B7E3CC0-5176-4651-911F-99F27EBA424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Supratik Ghosh</dc:creator>
  <cp:keywords/>
  <dc:description/>
  <cp:lastModifiedBy/>
  <cp:revision/>
  <dcterms:created xsi:type="dcterms:W3CDTF">2001-04-10T04:50:52Z</dcterms:created>
  <dcterms:modified xsi:type="dcterms:W3CDTF">2021-05-17T12:39:44Z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0x010100E6EC7C2D9C4FF842A6B0318CDCAE6712</vt:lpwstr>
  </property>
</Properties>
</file>